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75" windowWidth="21075" windowHeight="9270"/>
  </bookViews>
  <sheets>
    <sheet name="Orçamento Sintético" sheetId="1" r:id="rId1"/>
    <sheet name="Memória de Cálculo" sheetId="2" r:id="rId2"/>
    <sheet name="Composições do IFPB" sheetId="4" r:id="rId3"/>
    <sheet name="orçamento resumo" sheetId="5" r:id="rId4"/>
    <sheet name="cronograma" sheetId="6" r:id="rId5"/>
  </sheets>
  <externalReferences>
    <externalReference r:id="rId6"/>
    <externalReference r:id="rId7"/>
  </externalReferences>
  <definedNames>
    <definedName name="_xlnm.Print_Area" localSheetId="4">cronograma!$A$1:$M$32</definedName>
    <definedName name="_xlnm.Print_Area" localSheetId="1">'Memória de Cálculo'!$A$1:$P$434</definedName>
    <definedName name="_xlnm.Print_Area" localSheetId="3">'orçamento resumo'!$A$1:$J$34</definedName>
    <definedName name="_xlnm.Print_Area" localSheetId="0">'Orçamento Sintético'!$A$1:$G$130</definedName>
  </definedNames>
  <calcPr calcId="145621"/>
</workbook>
</file>

<file path=xl/calcChain.xml><?xml version="1.0" encoding="utf-8"?>
<calcChain xmlns="http://schemas.openxmlformats.org/spreadsheetml/2006/main">
  <c r="E75" i="1" l="1"/>
  <c r="E72" i="1"/>
  <c r="E71" i="1"/>
  <c r="E70" i="1"/>
  <c r="C28" i="5"/>
  <c r="C29" i="6" s="1"/>
  <c r="P317" i="2" l="1"/>
  <c r="N314" i="2"/>
  <c r="G72" i="1" l="1"/>
  <c r="G125" i="1"/>
  <c r="F127" i="1"/>
  <c r="G127" i="1" s="1"/>
  <c r="G126" i="1" s="1"/>
  <c r="F28" i="5" s="1"/>
  <c r="G116" i="4"/>
  <c r="H116" i="4" s="1"/>
  <c r="D29" i="6" l="1"/>
  <c r="F29" i="6" s="1"/>
  <c r="G29" i="6" s="1"/>
  <c r="H28" i="5"/>
  <c r="I28" i="5" s="1"/>
  <c r="G110" i="4"/>
  <c r="G111" i="4"/>
  <c r="G112" i="4"/>
  <c r="G109" i="4"/>
  <c r="I29" i="6" l="1"/>
  <c r="G34" i="6"/>
  <c r="G35" i="6" s="1"/>
  <c r="M29" i="6"/>
  <c r="K29" i="6"/>
  <c r="G113" i="4"/>
  <c r="G105" i="4" l="1"/>
  <c r="G104" i="4"/>
  <c r="G103" i="4"/>
  <c r="G102" i="4"/>
  <c r="G101" i="4"/>
  <c r="G100" i="4"/>
  <c r="G99" i="4"/>
  <c r="G95" i="4"/>
  <c r="G94" i="4"/>
  <c r="G93" i="4"/>
  <c r="G92" i="4"/>
  <c r="G91" i="4"/>
  <c r="G90" i="4"/>
  <c r="G86" i="4"/>
  <c r="G85" i="4"/>
  <c r="G84" i="4"/>
  <c r="G83" i="4"/>
  <c r="G82" i="4"/>
  <c r="H76" i="4"/>
  <c r="H75" i="4"/>
  <c r="H74" i="4"/>
  <c r="H73" i="4"/>
  <c r="H72" i="4"/>
  <c r="H68" i="4"/>
  <c r="H67" i="4"/>
  <c r="H66" i="4"/>
  <c r="H65" i="4"/>
  <c r="H64" i="4"/>
  <c r="H69" i="4" l="1"/>
  <c r="G96" i="4"/>
  <c r="G106" i="4"/>
  <c r="G87" i="4"/>
  <c r="H78" i="4"/>
  <c r="G24" i="4" l="1"/>
  <c r="G25" i="4" s="1"/>
  <c r="G21" i="4"/>
  <c r="G20" i="4"/>
  <c r="G60" i="4"/>
  <c r="G61" i="4" s="1"/>
  <c r="G22" i="4" l="1"/>
  <c r="G50" i="4"/>
  <c r="G51" i="4"/>
  <c r="G52" i="4"/>
  <c r="G53" i="4"/>
  <c r="G49" i="4"/>
  <c r="G55" i="4" l="1"/>
  <c r="G38" i="4"/>
  <c r="G39" i="4"/>
  <c r="G40" i="4"/>
  <c r="G41" i="4"/>
  <c r="G42" i="4"/>
  <c r="G37" i="4"/>
  <c r="G29" i="4"/>
  <c r="G30" i="4"/>
  <c r="G31" i="4"/>
  <c r="G28" i="4"/>
  <c r="G17" i="4"/>
  <c r="G44" i="4" l="1"/>
  <c r="G33" i="4"/>
  <c r="C27" i="5" l="1"/>
  <c r="C28" i="6" s="1"/>
  <c r="C26" i="5"/>
  <c r="C27" i="6" s="1"/>
  <c r="C25" i="5"/>
  <c r="C26" i="6" s="1"/>
  <c r="C24" i="5"/>
  <c r="C25" i="6" s="1"/>
  <c r="C23" i="5"/>
  <c r="C24" i="6" s="1"/>
  <c r="C22" i="5"/>
  <c r="C23" i="6" s="1"/>
  <c r="C21" i="5"/>
  <c r="C22" i="6" s="1"/>
  <c r="C20" i="5"/>
  <c r="C21" i="6" s="1"/>
  <c r="C19" i="5"/>
  <c r="C20" i="6" s="1"/>
  <c r="C18" i="5"/>
  <c r="C19" i="6" s="1"/>
  <c r="C17" i="5"/>
  <c r="C18" i="6" s="1"/>
  <c r="C16" i="5"/>
  <c r="C17" i="6" s="1"/>
  <c r="C15" i="5"/>
  <c r="C16" i="6" s="1"/>
  <c r="C14" i="5"/>
  <c r="C15" i="6" s="1"/>
  <c r="C13" i="5"/>
  <c r="C14" i="6" s="1"/>
  <c r="G12" i="4" l="1"/>
  <c r="G11" i="4"/>
  <c r="G10" i="4"/>
  <c r="G9" i="4"/>
  <c r="G8" i="4"/>
  <c r="P397" i="2"/>
  <c r="P396" i="2"/>
  <c r="N390" i="2" s="1"/>
  <c r="P388" i="2"/>
  <c r="P387" i="2"/>
  <c r="P359" i="2"/>
  <c r="P358" i="2"/>
  <c r="N352" i="2" s="1"/>
  <c r="P67" i="2"/>
  <c r="P66" i="2"/>
  <c r="G13" i="4" l="1"/>
  <c r="N64" i="2"/>
  <c r="E26" i="1" s="1"/>
  <c r="G26" i="1" s="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G118" i="1"/>
  <c r="G117" i="1"/>
  <c r="G116" i="1"/>
  <c r="G115" i="1"/>
  <c r="G114" i="1"/>
  <c r="G113" i="1"/>
  <c r="G112" i="1"/>
  <c r="G111" i="1"/>
  <c r="G110" i="1"/>
  <c r="G109" i="1"/>
  <c r="G108" i="1"/>
  <c r="G107" i="1"/>
  <c r="G106" i="1"/>
  <c r="G105" i="1"/>
  <c r="G104" i="1"/>
  <c r="G103" i="1"/>
  <c r="G102" i="1"/>
  <c r="G101" i="1"/>
  <c r="G100" i="1"/>
  <c r="G99" i="1"/>
  <c r="G98" i="1"/>
  <c r="G97" i="1"/>
  <c r="G96" i="1"/>
  <c r="G95" i="1"/>
  <c r="G94" i="1"/>
  <c r="G93" i="1"/>
  <c r="E92" i="1"/>
  <c r="G92" i="1" s="1"/>
  <c r="G91" i="1"/>
  <c r="G90" i="1"/>
  <c r="G89" i="1"/>
  <c r="P260" i="2"/>
  <c r="N257" i="2" s="1"/>
  <c r="E60" i="1" s="1"/>
  <c r="G60" i="1" s="1"/>
  <c r="P124" i="2"/>
  <c r="P123" i="2"/>
  <c r="P122" i="2"/>
  <c r="P121" i="2"/>
  <c r="P125" i="2"/>
  <c r="L120" i="2"/>
  <c r="L100" i="2"/>
  <c r="P40" i="2"/>
  <c r="L27" i="2"/>
  <c r="P182" i="2"/>
  <c r="N179" i="2" s="1"/>
  <c r="P178" i="2"/>
  <c r="N175" i="2" s="1"/>
  <c r="E44" i="1" s="1"/>
  <c r="G44" i="1" s="1"/>
  <c r="P167" i="2"/>
  <c r="P166" i="2"/>
  <c r="P57" i="2"/>
  <c r="P56" i="2"/>
  <c r="P85" i="2"/>
  <c r="P84" i="2"/>
  <c r="P312" i="2"/>
  <c r="N309" i="2" s="1"/>
  <c r="G88" i="1" l="1"/>
  <c r="F25" i="5" s="1"/>
  <c r="N54" i="2"/>
  <c r="E24" i="1" s="1"/>
  <c r="G24" i="1" s="1"/>
  <c r="N164" i="2"/>
  <c r="E41" i="1" s="1"/>
  <c r="G41" i="1" s="1"/>
  <c r="N82" i="2"/>
  <c r="E29" i="1" s="1"/>
  <c r="G29" i="1" s="1"/>
  <c r="G71" i="1"/>
  <c r="P153" i="2"/>
  <c r="P151" i="2"/>
  <c r="P152" i="2"/>
  <c r="P150" i="2"/>
  <c r="R57" i="2"/>
  <c r="R58" i="2"/>
  <c r="R56" i="2"/>
  <c r="D26" i="6" l="1"/>
  <c r="F26" i="6" s="1"/>
  <c r="G26" i="6" s="1"/>
  <c r="H25" i="5"/>
  <c r="I25" i="5" s="1"/>
  <c r="N146" i="2"/>
  <c r="R54" i="2"/>
  <c r="K26" i="6" l="1"/>
  <c r="I26" i="6"/>
  <c r="M26" i="6"/>
  <c r="P107" i="2"/>
  <c r="P81" i="2"/>
  <c r="P92" i="2"/>
  <c r="P89" i="2"/>
  <c r="P90" i="2"/>
  <c r="P91" i="2"/>
  <c r="P88" i="2"/>
  <c r="P434" i="2"/>
  <c r="N432" i="2" s="1"/>
  <c r="E124" i="1" s="1"/>
  <c r="G124" i="1" s="1"/>
  <c r="P431" i="2"/>
  <c r="P430" i="2"/>
  <c r="P429" i="2"/>
  <c r="P425" i="2"/>
  <c r="N423" i="2" s="1"/>
  <c r="E122" i="1" s="1"/>
  <c r="G122" i="1" s="1"/>
  <c r="P420" i="2"/>
  <c r="N418" i="2" s="1"/>
  <c r="E120" i="1" s="1"/>
  <c r="G120" i="1" s="1"/>
  <c r="G119" i="1" s="1"/>
  <c r="F26" i="5" s="1"/>
  <c r="H26" i="5" s="1"/>
  <c r="L415" i="2"/>
  <c r="J415" i="2"/>
  <c r="P414" i="2"/>
  <c r="N405" i="2"/>
  <c r="E85" i="1" s="1"/>
  <c r="G85" i="1" s="1"/>
  <c r="P403" i="2"/>
  <c r="P402" i="2"/>
  <c r="P401" i="2"/>
  <c r="E82" i="1"/>
  <c r="G82" i="1" s="1"/>
  <c r="P380" i="2"/>
  <c r="P379" i="2"/>
  <c r="P378" i="2"/>
  <c r="P377" i="2"/>
  <c r="P376" i="2"/>
  <c r="P366" i="2"/>
  <c r="P365" i="2"/>
  <c r="P364" i="2"/>
  <c r="P363" i="2"/>
  <c r="P362" i="2"/>
  <c r="E78" i="1"/>
  <c r="G78" i="1" s="1"/>
  <c r="P347" i="2"/>
  <c r="N344" i="2" s="1"/>
  <c r="E76" i="1" s="1"/>
  <c r="G76" i="1" s="1"/>
  <c r="P341" i="2"/>
  <c r="N338" i="2" s="1"/>
  <c r="G75" i="1" s="1"/>
  <c r="P335" i="2"/>
  <c r="N332" i="2" s="1"/>
  <c r="E74" i="1" s="1"/>
  <c r="G74" i="1" s="1"/>
  <c r="P329" i="2"/>
  <c r="N326" i="2" s="1"/>
  <c r="E73" i="1" s="1"/>
  <c r="G73" i="1" s="1"/>
  <c r="P323" i="2"/>
  <c r="P307" i="2"/>
  <c r="P301" i="2"/>
  <c r="N298" i="2" s="1"/>
  <c r="E69" i="1" s="1"/>
  <c r="G69" i="1" s="1"/>
  <c r="P295" i="2"/>
  <c r="N292" i="2" s="1"/>
  <c r="E68" i="1" s="1"/>
  <c r="G68" i="1" s="1"/>
  <c r="P289" i="2"/>
  <c r="N286" i="2" s="1"/>
  <c r="E66" i="1" s="1"/>
  <c r="G66" i="1" s="1"/>
  <c r="P284" i="2"/>
  <c r="P283" i="2"/>
  <c r="P278" i="2"/>
  <c r="P277" i="2"/>
  <c r="P272" i="2"/>
  <c r="N269" i="2" s="1"/>
  <c r="E63" i="1" s="1"/>
  <c r="G63" i="1" s="1"/>
  <c r="P266" i="2"/>
  <c r="N263" i="2" s="1"/>
  <c r="E62" i="1" s="1"/>
  <c r="G62" i="1" s="1"/>
  <c r="P256" i="2"/>
  <c r="N253" i="2" s="1"/>
  <c r="E59" i="1" s="1"/>
  <c r="G59" i="1" s="1"/>
  <c r="L251" i="2"/>
  <c r="J251" i="2"/>
  <c r="L245" i="2"/>
  <c r="J245" i="2"/>
  <c r="N228" i="2"/>
  <c r="E55" i="1" s="1"/>
  <c r="G55" i="1" s="1"/>
  <c r="G54" i="1" s="1"/>
  <c r="F20" i="5" s="1"/>
  <c r="H20" i="5" s="1"/>
  <c r="P225" i="2"/>
  <c r="P224" i="2"/>
  <c r="P220" i="2"/>
  <c r="P219" i="2"/>
  <c r="P218" i="2"/>
  <c r="P217" i="2"/>
  <c r="P216" i="2"/>
  <c r="P215" i="2"/>
  <c r="P211" i="2"/>
  <c r="P210" i="2"/>
  <c r="P209" i="2"/>
  <c r="P204" i="2"/>
  <c r="P203" i="2"/>
  <c r="P198" i="2"/>
  <c r="P197" i="2"/>
  <c r="P192" i="2"/>
  <c r="N189" i="2" s="1"/>
  <c r="E46" i="1" s="1"/>
  <c r="G46" i="1" s="1"/>
  <c r="P187" i="2"/>
  <c r="N184" i="2" s="1"/>
  <c r="E45" i="1" s="1"/>
  <c r="G45" i="1" s="1"/>
  <c r="P174" i="2"/>
  <c r="P173" i="2"/>
  <c r="P163" i="2"/>
  <c r="P162" i="2"/>
  <c r="P161" i="2"/>
  <c r="N154" i="2"/>
  <c r="E39" i="1" s="1"/>
  <c r="G39" i="1" s="1"/>
  <c r="E38" i="1"/>
  <c r="G38" i="1" s="1"/>
  <c r="P143" i="2"/>
  <c r="P142" i="2"/>
  <c r="P141" i="2"/>
  <c r="N126" i="2"/>
  <c r="E35" i="1" s="1"/>
  <c r="G35" i="1" s="1"/>
  <c r="P120" i="2"/>
  <c r="P119" i="2"/>
  <c r="P118" i="2"/>
  <c r="P117" i="2"/>
  <c r="P116" i="2"/>
  <c r="P112" i="2"/>
  <c r="P111" i="2"/>
  <c r="P110" i="2"/>
  <c r="P106" i="2"/>
  <c r="P105" i="2"/>
  <c r="P104" i="2"/>
  <c r="P103" i="2"/>
  <c r="P102" i="2"/>
  <c r="P101" i="2"/>
  <c r="P100" i="2"/>
  <c r="P99" i="2"/>
  <c r="P98" i="2"/>
  <c r="P80" i="2"/>
  <c r="P79" i="2"/>
  <c r="P78" i="2"/>
  <c r="P77" i="2"/>
  <c r="P76" i="2"/>
  <c r="P75" i="2"/>
  <c r="L74" i="2"/>
  <c r="P74" i="2" s="1"/>
  <c r="P73" i="2"/>
  <c r="P72" i="2"/>
  <c r="P63" i="2"/>
  <c r="P62" i="2"/>
  <c r="P61" i="2"/>
  <c r="P60" i="2"/>
  <c r="P51" i="2"/>
  <c r="N49" i="2" s="1"/>
  <c r="E22" i="1" s="1"/>
  <c r="G22" i="1" s="1"/>
  <c r="P47" i="2"/>
  <c r="N45" i="2" s="1"/>
  <c r="E21" i="1" s="1"/>
  <c r="G21" i="1" s="1"/>
  <c r="P43" i="2"/>
  <c r="N41" i="2" s="1"/>
  <c r="E20" i="1" s="1"/>
  <c r="G20" i="1" s="1"/>
  <c r="P39" i="2"/>
  <c r="P38" i="2"/>
  <c r="P37" i="2"/>
  <c r="P32" i="2"/>
  <c r="N29" i="2" s="1"/>
  <c r="E18" i="1" s="1"/>
  <c r="G18" i="1" s="1"/>
  <c r="P27" i="2"/>
  <c r="N24" i="2" s="1"/>
  <c r="E17" i="1" s="1"/>
  <c r="G17" i="1" s="1"/>
  <c r="P22" i="2"/>
  <c r="P21" i="2"/>
  <c r="P20" i="2"/>
  <c r="P15" i="2"/>
  <c r="P14" i="2"/>
  <c r="P13" i="2"/>
  <c r="P12" i="2"/>
  <c r="P11" i="2"/>
  <c r="P10" i="2"/>
  <c r="L9" i="2"/>
  <c r="P9" i="2" s="1"/>
  <c r="B5" i="2"/>
  <c r="N374" i="2" l="1"/>
  <c r="D27" i="6"/>
  <c r="F27" i="6" s="1"/>
  <c r="I26" i="5"/>
  <c r="D21" i="6"/>
  <c r="F21" i="6" s="1"/>
  <c r="I20" i="5"/>
  <c r="N370" i="2"/>
  <c r="E80" i="1" s="1"/>
  <c r="G80" i="1" s="1"/>
  <c r="N114" i="2"/>
  <c r="N399" i="2"/>
  <c r="E84" i="1" s="1"/>
  <c r="G84" i="1" s="1"/>
  <c r="N139" i="2"/>
  <c r="E36" i="1" s="1"/>
  <c r="G36" i="1" s="1"/>
  <c r="N159" i="2"/>
  <c r="N304" i="2"/>
  <c r="N320" i="2"/>
  <c r="N34" i="2"/>
  <c r="N170" i="2"/>
  <c r="N222" i="2"/>
  <c r="E53" i="1" s="1"/>
  <c r="G53" i="1" s="1"/>
  <c r="N274" i="2"/>
  <c r="E64" i="1" s="1"/>
  <c r="G64" i="1" s="1"/>
  <c r="N280" i="2"/>
  <c r="E65" i="1" s="1"/>
  <c r="G65" i="1" s="1"/>
  <c r="N427" i="2"/>
  <c r="E123" i="1" s="1"/>
  <c r="G123" i="1" s="1"/>
  <c r="N360" i="2"/>
  <c r="E79" i="1" s="1"/>
  <c r="G79" i="1" s="1"/>
  <c r="E81" i="1"/>
  <c r="G81" i="1" s="1"/>
  <c r="P415" i="2"/>
  <c r="N412" i="2" s="1"/>
  <c r="E87" i="1" s="1"/>
  <c r="G87" i="1" s="1"/>
  <c r="N86" i="2"/>
  <c r="E30" i="1" s="1"/>
  <c r="G30" i="1" s="1"/>
  <c r="N17" i="2"/>
  <c r="E16" i="1" s="1"/>
  <c r="G16" i="1" s="1"/>
  <c r="N96" i="2"/>
  <c r="E32" i="1" s="1"/>
  <c r="G32" i="1" s="1"/>
  <c r="E34" i="1"/>
  <c r="G34" i="1" s="1"/>
  <c r="N58" i="2"/>
  <c r="N70" i="2"/>
  <c r="E28" i="1" s="1"/>
  <c r="G28" i="1" s="1"/>
  <c r="E40" i="1"/>
  <c r="G40" i="1" s="1"/>
  <c r="G37" i="1" s="1"/>
  <c r="F17" i="5" s="1"/>
  <c r="H17" i="5" s="1"/>
  <c r="E19" i="1"/>
  <c r="G19" i="1" s="1"/>
  <c r="N200" i="2"/>
  <c r="E49" i="1" s="1"/>
  <c r="G49" i="1" s="1"/>
  <c r="N207" i="2"/>
  <c r="E51" i="1" s="1"/>
  <c r="G51" i="1" s="1"/>
  <c r="N6" i="2"/>
  <c r="E15" i="1" s="1"/>
  <c r="G15" i="1" s="1"/>
  <c r="N194" i="2"/>
  <c r="E47" i="1" s="1"/>
  <c r="G47" i="1" s="1"/>
  <c r="N213" i="2"/>
  <c r="E52" i="1" s="1"/>
  <c r="G52" i="1" s="1"/>
  <c r="P245" i="2"/>
  <c r="N242" i="2" s="1"/>
  <c r="E57" i="1" s="1"/>
  <c r="G57" i="1" s="1"/>
  <c r="P251" i="2"/>
  <c r="N248" i="2" s="1"/>
  <c r="E58" i="1" s="1"/>
  <c r="G58" i="1" s="1"/>
  <c r="N108" i="2"/>
  <c r="E33" i="1" s="1"/>
  <c r="G33" i="1" s="1"/>
  <c r="G121" i="1" l="1"/>
  <c r="F27" i="5" s="1"/>
  <c r="G27" i="6"/>
  <c r="G21" i="6"/>
  <c r="D18" i="6"/>
  <c r="I17" i="5"/>
  <c r="G56" i="1"/>
  <c r="F21" i="5" s="1"/>
  <c r="H21" i="5" s="1"/>
  <c r="E43" i="1"/>
  <c r="G43" i="1" s="1"/>
  <c r="G42" i="1" s="1"/>
  <c r="F18" i="5" s="1"/>
  <c r="H18" i="5" s="1"/>
  <c r="G70" i="1"/>
  <c r="G67" i="1" s="1"/>
  <c r="F23" i="5" s="1"/>
  <c r="G61" i="1"/>
  <c r="F22" i="5" s="1"/>
  <c r="H22" i="5" s="1"/>
  <c r="G27" i="1"/>
  <c r="F15" i="5" s="1"/>
  <c r="H15" i="5" s="1"/>
  <c r="G31" i="1"/>
  <c r="F16" i="5" s="1"/>
  <c r="H16" i="5" s="1"/>
  <c r="E25" i="1"/>
  <c r="G25" i="1" s="1"/>
  <c r="G23" i="1" s="1"/>
  <c r="F14" i="5" s="1"/>
  <c r="H14" i="5" s="1"/>
  <c r="G14" i="1"/>
  <c r="G50" i="1"/>
  <c r="F19" i="5" s="1"/>
  <c r="H19" i="5" s="1"/>
  <c r="G77" i="1"/>
  <c r="F24" i="5" s="1"/>
  <c r="H24" i="5" s="1"/>
  <c r="H23" i="5" l="1"/>
  <c r="I23" i="5" s="1"/>
  <c r="I29" i="5" s="1"/>
  <c r="H27" i="5"/>
  <c r="I27" i="5" s="1"/>
  <c r="D28" i="6"/>
  <c r="F28" i="6" s="1"/>
  <c r="G128" i="1"/>
  <c r="F13" i="5"/>
  <c r="H13" i="5" s="1"/>
  <c r="F18" i="6"/>
  <c r="G18" i="6" s="1"/>
  <c r="K27" i="6"/>
  <c r="M27" i="6"/>
  <c r="I27" i="6"/>
  <c r="M21" i="6"/>
  <c r="I21" i="6"/>
  <c r="K21" i="6"/>
  <c r="D25" i="6"/>
  <c r="F25" i="6" s="1"/>
  <c r="I24" i="5"/>
  <c r="D24" i="6"/>
  <c r="D23" i="6"/>
  <c r="F23" i="6" s="1"/>
  <c r="I22" i="5"/>
  <c r="I21" i="5"/>
  <c r="D22" i="6"/>
  <c r="F22" i="6" s="1"/>
  <c r="D20" i="6"/>
  <c r="F20" i="6" s="1"/>
  <c r="I19" i="5"/>
  <c r="D19" i="6"/>
  <c r="I18" i="5"/>
  <c r="D17" i="6"/>
  <c r="I16" i="5"/>
  <c r="D16" i="6"/>
  <c r="I15" i="5"/>
  <c r="D15" i="6"/>
  <c r="I14" i="5"/>
  <c r="I13" i="5"/>
  <c r="F29" i="5" l="1"/>
  <c r="G28" i="5" s="1"/>
  <c r="F24" i="6"/>
  <c r="G24" i="6" s="1"/>
  <c r="D14" i="6"/>
  <c r="F14" i="6" s="1"/>
  <c r="G28" i="6"/>
  <c r="G13" i="5"/>
  <c r="G129" i="1"/>
  <c r="G130" i="1" s="1"/>
  <c r="M18" i="6"/>
  <c r="I18" i="6"/>
  <c r="K18" i="6"/>
  <c r="F15" i="6"/>
  <c r="G15" i="6" s="1"/>
  <c r="F16" i="6"/>
  <c r="G16" i="6" s="1"/>
  <c r="F17" i="6"/>
  <c r="G17" i="6" s="1"/>
  <c r="F19" i="6"/>
  <c r="G19" i="6" s="1"/>
  <c r="K28" i="6"/>
  <c r="G25" i="6"/>
  <c r="G23" i="6"/>
  <c r="G22" i="6"/>
  <c r="G20" i="6"/>
  <c r="M28" i="6" l="1"/>
  <c r="I28" i="6"/>
  <c r="D30" i="6"/>
  <c r="E29" i="6" s="1"/>
  <c r="G16" i="5"/>
  <c r="G25" i="5"/>
  <c r="G15" i="5"/>
  <c r="G24" i="5"/>
  <c r="G19" i="5"/>
  <c r="G21" i="5"/>
  <c r="G20" i="5"/>
  <c r="F30" i="5"/>
  <c r="G18" i="5"/>
  <c r="G17" i="5"/>
  <c r="G14" i="5"/>
  <c r="F31" i="5"/>
  <c r="G23" i="5"/>
  <c r="G27" i="5"/>
  <c r="G22" i="5"/>
  <c r="G26" i="5"/>
  <c r="I19" i="6"/>
  <c r="M19" i="6"/>
  <c r="K19" i="6"/>
  <c r="I16" i="6"/>
  <c r="K16" i="6"/>
  <c r="M16" i="6"/>
  <c r="M17" i="6"/>
  <c r="K17" i="6"/>
  <c r="I17" i="6"/>
  <c r="M15" i="6"/>
  <c r="K15" i="6"/>
  <c r="I15" i="6"/>
  <c r="F30" i="6"/>
  <c r="K25" i="6"/>
  <c r="I25" i="6"/>
  <c r="M25" i="6"/>
  <c r="I24" i="6"/>
  <c r="M24" i="6"/>
  <c r="K24" i="6"/>
  <c r="K23" i="6"/>
  <c r="M23" i="6"/>
  <c r="I23" i="6"/>
  <c r="K22" i="6"/>
  <c r="M22" i="6"/>
  <c r="I22" i="6"/>
  <c r="M20" i="6"/>
  <c r="K20" i="6"/>
  <c r="I20" i="6"/>
  <c r="E28" i="6"/>
  <c r="E26" i="6"/>
  <c r="E24" i="6"/>
  <c r="E22" i="6"/>
  <c r="E27" i="6"/>
  <c r="E25" i="6"/>
  <c r="E23" i="6"/>
  <c r="E21" i="6"/>
  <c r="E16" i="6"/>
  <c r="E20" i="6"/>
  <c r="E17" i="6"/>
  <c r="E15" i="6"/>
  <c r="E19" i="6"/>
  <c r="E18" i="6"/>
  <c r="G14" i="6"/>
  <c r="G30" i="6" s="1"/>
  <c r="E14" i="6"/>
  <c r="E30" i="6" l="1"/>
  <c r="G29" i="5"/>
  <c r="M14" i="6"/>
  <c r="M30" i="6" s="1"/>
  <c r="K14" i="6"/>
  <c r="K30" i="6" s="1"/>
  <c r="I14" i="6"/>
  <c r="I30" i="6" s="1"/>
  <c r="L30" i="6" l="1"/>
  <c r="J30" i="6"/>
  <c r="I31" i="6"/>
  <c r="H31" i="6" s="1"/>
  <c r="H30" i="6"/>
  <c r="J31" i="6" l="1"/>
  <c r="L31" i="6" s="1"/>
  <c r="K31" i="6"/>
  <c r="M31" i="6" s="1"/>
</calcChain>
</file>

<file path=xl/sharedStrings.xml><?xml version="1.0" encoding="utf-8"?>
<sst xmlns="http://schemas.openxmlformats.org/spreadsheetml/2006/main" count="1628" uniqueCount="636">
  <si>
    <t>CAMPUS CABEDELO</t>
  </si>
  <si>
    <t>ITEM</t>
  </si>
  <si>
    <t>REFERÊNCIA</t>
  </si>
  <si>
    <t>DISCRIMINAÇÃO</t>
  </si>
  <si>
    <t>UNID.</t>
  </si>
  <si>
    <t>QUANT</t>
  </si>
  <si>
    <t>PREÇO UNIT. TOTAL</t>
  </si>
  <si>
    <t>V.TOTAL(R$)</t>
  </si>
  <si>
    <t>1.0</t>
  </si>
  <si>
    <t>SERVIÇOS PRELIMINARES</t>
  </si>
  <si>
    <t>1.1</t>
  </si>
  <si>
    <t>00006/ORSE</t>
  </si>
  <si>
    <t xml:space="preserve"> Demolição de alvenaria de bloco cerâmico e=0,09m - revestida</t>
  </si>
  <si>
    <t>m³</t>
  </si>
  <si>
    <t>1.2</t>
  </si>
  <si>
    <t>72214/SINAPI</t>
  </si>
  <si>
    <t>Demolição de alvenaria de blocos vazados de concreto</t>
  </si>
  <si>
    <t>1.3</t>
  </si>
  <si>
    <t>1.4</t>
  </si>
  <si>
    <t>00018/ORSE</t>
  </si>
  <si>
    <t>Demolição de piso cerâmico ou ladrilho</t>
  </si>
  <si>
    <t>1.5</t>
  </si>
  <si>
    <t>00022/ORSE</t>
  </si>
  <si>
    <t>Demolição de revestimento cerâmico ou azulejo</t>
  </si>
  <si>
    <t>1.6</t>
  </si>
  <si>
    <t>RETIRADA DE FOLHAS DE PORTA DE PASSAGEM OU JANELA</t>
  </si>
  <si>
    <t>unid</t>
  </si>
  <si>
    <t>1.7</t>
  </si>
  <si>
    <t>07216/ORSE</t>
  </si>
  <si>
    <t>REMOÇÃO DE ACESSÓRIOS SANITÁRIOS</t>
  </si>
  <si>
    <t>1.8</t>
  </si>
  <si>
    <t>RETIRADA DE APARELHOS SANITARIOS</t>
  </si>
  <si>
    <t>SERVIÇOS EM TERRA</t>
  </si>
  <si>
    <t>2.1</t>
  </si>
  <si>
    <t>94342/SINAPI</t>
  </si>
  <si>
    <t>Aterro manual de valas com areia para aterro e compactação mecanizada. af_05/2016</t>
  </si>
  <si>
    <t>m3</t>
  </si>
  <si>
    <t>3.0</t>
  </si>
  <si>
    <t>Alvenaria e Vedações</t>
  </si>
  <si>
    <t>3.1</t>
  </si>
  <si>
    <t>87503/SINAPI</t>
  </si>
  <si>
    <t>Alvenaria de vedação de blocos cerâmicos furados na horizontal de 9x19x19 cm (espessura de 9 cm ) de paredes com área líquida maior ou igual a 6m²</t>
  </si>
  <si>
    <t>m²</t>
  </si>
  <si>
    <t>3.2</t>
  </si>
  <si>
    <t>m</t>
  </si>
  <si>
    <t>3.3</t>
  </si>
  <si>
    <t>REVESTIMENTO</t>
  </si>
  <si>
    <t>4.1</t>
  </si>
  <si>
    <t>87879/SINAPI</t>
  </si>
  <si>
    <t xml:space="preserve">Chapisco aplicado tanto em pilares e vigas de concreto como em alvenarias de paredes internas, com colher de pedreiro, argamassa traço 1:3 com preparo em betoneira 400L
</t>
  </si>
  <si>
    <t>4.2</t>
  </si>
  <si>
    <t>87535/SINAPI</t>
  </si>
  <si>
    <t xml:space="preserve">Emboço para recebimento de cerâmica,em parede internas, em argamassa traço 1:2:8, espessura de 20mm, com execução de taliscas, preparo em  betoneira 
</t>
  </si>
  <si>
    <t>4.3</t>
  </si>
  <si>
    <t>Massa única para pintura , em argamassa traço 1:2:8, preparo mecânico com betoneira, espessura de 20mm.</t>
  </si>
  <si>
    <t>4.4</t>
  </si>
  <si>
    <t>Revestimento Cerâmico para piso 34x34 cm, cor branca, PEI 4, acabamento de superfície acetinado, acabamento de borda BOLD. Referência técnica: Elizabeth linha Cristal Branco SEG ou similar com as mesmas características técnicas e de tonalidade.</t>
  </si>
  <si>
    <t>4.5</t>
  </si>
  <si>
    <t xml:space="preserve">Revestimento Cerâmico 34x34 cm, PEI não aplicável, cor branca, acabamento de superfície acetinado, acabamento de borda BOLD. Referência técnica: Elizabeth linha Cristal Branco ou similar com as mesmas características técnicas e de tonalidade. </t>
  </si>
  <si>
    <t>PISO</t>
  </si>
  <si>
    <t>92396/SINAPI</t>
  </si>
  <si>
    <t>EXECUÇÃO DE PISO INTERTRAVADO, COM BLOCO RETANGULAR COR NATURAL DE 20 X 10 CM, ESPESSURA 6 CM. AF_12/2015</t>
  </si>
  <si>
    <t>5.0</t>
  </si>
  <si>
    <t>ESQUADRIAS</t>
  </si>
  <si>
    <t>5.1</t>
  </si>
  <si>
    <t>5.3</t>
  </si>
  <si>
    <t>Portão de correr, estrutura tubular de aço galvanizado fechamento em chapa ondulada, 1 folha móvel, de correr, 2,50 x 1,30</t>
  </si>
  <si>
    <t>739334/SINAPI</t>
  </si>
  <si>
    <t>73932/001</t>
  </si>
  <si>
    <t>GRADE DE FERRO EM BARRA CHATA 3/16"</t>
  </si>
  <si>
    <t>Janela de correr de alumínio, 2 folhas móveis para vidro, com bandeira, incluso guarnição e vidro liso incolor.</t>
  </si>
  <si>
    <t>6.0</t>
  </si>
  <si>
    <t>COBERTA</t>
  </si>
  <si>
    <t>6.1</t>
  </si>
  <si>
    <t>00263/ORSE</t>
  </si>
  <si>
    <t>Revisão em cobertura com telha ceramica tipo canal comum, Itabaiana ou similar, com reposição de 10% do material</t>
  </si>
  <si>
    <t>6.2</t>
  </si>
  <si>
    <t>CALHA DE BEIRAL, SEMICIRCULAR DE PVC, DIAMETRO 125 MM, INCLUINDO CABECEIRAS, EMENDAS, BOCAIS, SUPORTES E VEDACOES, EXCLUINDO CONDUTORES - FORNECIMENTO E COLOCACAO</t>
  </si>
  <si>
    <t>6.3</t>
  </si>
  <si>
    <t>7.0</t>
  </si>
  <si>
    <t>FORRO</t>
  </si>
  <si>
    <t>7.1</t>
  </si>
  <si>
    <t>04449/ORSE</t>
  </si>
  <si>
    <t>Forro de pvc, em réguas de 10 ou 20 cm, aplicado, incluisve estrutura para fixação (perfis Forro de pvc, em réguas de 10 ou 20 cm, aplicado, inclusive estrutura de fixação (perfis PVC Plastilon) ref:Araforros ou similar</t>
  </si>
  <si>
    <t>8.0</t>
  </si>
  <si>
    <t>PAVIMENTAÇÃO</t>
  </si>
  <si>
    <t>Pavimentação em placas de concreto simples, fck 35 mpa, 25x25x2 cm, alerta na cor vermelha</t>
  </si>
  <si>
    <t>07323/ORSE</t>
  </si>
  <si>
    <t>Pavimentação com Piso Tatil direcional e/ou alerta, em borracha, p/deficientes visuais, dimensões 25x25cm, aplicado, rejuntado, exclusive regularização de base cor preta</t>
  </si>
  <si>
    <t>02228/ORSE</t>
  </si>
  <si>
    <t>Fita antiderrapante safety-walk "3m" l=5cm ou similar</t>
  </si>
  <si>
    <t>INSTALAÇÕES HIDRO-SANITÁRIAS</t>
  </si>
  <si>
    <t>9.1</t>
  </si>
  <si>
    <t>Tubo, pvc, soldável, dn 20mm, instalado em ramal ou sub-ramal de água - fornecimento e instalação. af_12/2014_p</t>
  </si>
  <si>
    <t>9.2</t>
  </si>
  <si>
    <t>88503/SINAPI</t>
  </si>
  <si>
    <t>CAIXA D´ÁGUA EM POLIETILENO, 1000 LITROS, COM ACESSÓRIOS</t>
  </si>
  <si>
    <t>unid.</t>
  </si>
  <si>
    <t>9.3</t>
  </si>
  <si>
    <t>PONTO DE CONSUMO TERMINAL DE ÁGUA FRIA (SUBRAMAL) COM TUBULAÇÃO DE PVC, DN 25 MM, INSTALADO EM RAMAL DE ÁGUA, INCLUSOS RASGO E CHUMBAMENTO EM ALVENARIA. AF_12/2014</t>
  </si>
  <si>
    <t>9.4</t>
  </si>
  <si>
    <t>01679/ORSE</t>
  </si>
  <si>
    <t>Ponto de esgoto com tubo de pvc rígido soldável de Ø 40 mm (lavatórios, mictórios, ralos sifonados, etc...)</t>
  </si>
  <si>
    <t>01683/ORSE</t>
  </si>
  <si>
    <t>Ponto de esgoto com tubo de pvc rígido soldável de Ø 100 mm (vaso sanitário)</t>
  </si>
  <si>
    <t>BANCADAS, LOUÇAS, METAIS E ACESSÓRIOS</t>
  </si>
  <si>
    <t>10.1</t>
  </si>
  <si>
    <t>Vaso sanitario c/caixa de descarga acoplada, handicapped (p/deficiente), linha stylus excellence, 54359/54510, CELITE ou similar, incl. assento CELITE stylus excellence 54981 ou similar, conj. fix. DECA SP13, anel de ved. e eng. plástico ou similar</t>
  </si>
  <si>
    <t>10.2</t>
  </si>
  <si>
    <t>10.3</t>
  </si>
  <si>
    <t>10.4</t>
  </si>
  <si>
    <t>Assento plastico, universal, branco, para vaso sanitario, tipo convencional, Incepa ou similar</t>
  </si>
  <si>
    <t>10.5</t>
  </si>
  <si>
    <t>741252/SINAPI</t>
  </si>
  <si>
    <t>Espelho cristal espessura 4mm, com moldura em aluminio e compensado 6mm plastificado colado</t>
  </si>
  <si>
    <t>Dispenser plástico para sabonte líquido</t>
  </si>
  <si>
    <t>PINTURA</t>
  </si>
  <si>
    <t>11.1</t>
  </si>
  <si>
    <t>02344/ORSE</t>
  </si>
  <si>
    <t>Preparo de superfície com lixamento de paredes e tetos</t>
  </si>
  <si>
    <t>11.2</t>
  </si>
  <si>
    <t>11.3</t>
  </si>
  <si>
    <t>11.4</t>
  </si>
  <si>
    <t>APLICAÇÃO DE FUNDO SELADOR ACRÍLICO EM PAREDES, UMA DEMÃO. AF_06/2014</t>
  </si>
  <si>
    <t>11.5</t>
  </si>
  <si>
    <t>11.6</t>
  </si>
  <si>
    <t>11.7</t>
  </si>
  <si>
    <t>40905/SINAPI</t>
  </si>
  <si>
    <t>Verniz sintético em madeira, duas demãos</t>
  </si>
  <si>
    <t>11.8</t>
  </si>
  <si>
    <t>73924/002/SINAPI</t>
  </si>
  <si>
    <t>PINTURA ESMALTE ACETINADO, DUAS DEMAOS, SOBRE SUPERFICIE METALICA</t>
  </si>
  <si>
    <t>11.9</t>
  </si>
  <si>
    <t>74145/001/SINAPI</t>
  </si>
  <si>
    <t>PINTURA ESMALTE FOSCO, DUAS DEMAOS, SOBRE SUPERFICIE METALICA, INCLUSO UMA DEMAO DE FUNDO ANTICORROSIVO. UTILIZACAO DE REVOLVER ( AR-COMPRIMIDO).</t>
  </si>
  <si>
    <t>INSTALAÇÕES ELÉTRICAS</t>
  </si>
  <si>
    <t>CLIMATIZAÇÃO</t>
  </si>
  <si>
    <t>07289/ORSE</t>
  </si>
  <si>
    <t>Fornecimento e Instalação de tubulação em cobre p/ interligação do condensador ao evaporador, inclusive isolamento, alimentação elétrica, conexões e fixações, p/ condicionadores de ar split system até 48.000 BTU.</t>
  </si>
  <si>
    <t>14.0</t>
  </si>
  <si>
    <t>SERVIÇOS COMPLEMENTARES</t>
  </si>
  <si>
    <t>14.1</t>
  </si>
  <si>
    <t>Guarda corpo em tubo de aço galvanizado ø 1' 1/2''</t>
  </si>
  <si>
    <t>03557/ORSE</t>
  </si>
  <si>
    <t>9537/SINAPI</t>
  </si>
  <si>
    <t>Limpeza geral da obra</t>
  </si>
  <si>
    <t>TOTAL PARCIAL</t>
  </si>
  <si>
    <t>TOTAL GERAL</t>
  </si>
  <si>
    <t>Total executado</t>
  </si>
  <si>
    <t>Local</t>
  </si>
  <si>
    <t>und</t>
  </si>
  <si>
    <t>altura</t>
  </si>
  <si>
    <t>comprim</t>
  </si>
  <si>
    <t>largura</t>
  </si>
  <si>
    <t>Volume</t>
  </si>
  <si>
    <t>WC PNE MASC</t>
  </si>
  <si>
    <t>x</t>
  </si>
  <si>
    <t>Lab Inf I</t>
  </si>
  <si>
    <t>Lab Inf II</t>
  </si>
  <si>
    <t>Sala adm I</t>
  </si>
  <si>
    <t>Sala adm II</t>
  </si>
  <si>
    <t>copa</t>
  </si>
  <si>
    <t>Parede da rampa lateral</t>
  </si>
  <si>
    <t>Descrição</t>
  </si>
  <si>
    <t>lagura</t>
  </si>
  <si>
    <t>comprim.</t>
  </si>
  <si>
    <t>C1</t>
  </si>
  <si>
    <t>=</t>
  </si>
  <si>
    <t>C2</t>
  </si>
  <si>
    <t>C3</t>
  </si>
  <si>
    <t>Demolição de piso de alta resistencia</t>
  </si>
  <si>
    <t>qtd</t>
  </si>
  <si>
    <t>Altura</t>
  </si>
  <si>
    <t>area</t>
  </si>
  <si>
    <t>Parte da calçada de entrada</t>
  </si>
  <si>
    <t>m2</t>
  </si>
  <si>
    <t>Perimetro</t>
  </si>
  <si>
    <t>Paredes wc1</t>
  </si>
  <si>
    <t>Paredes área contígua</t>
  </si>
  <si>
    <t>Und</t>
  </si>
  <si>
    <t>Portas que serão adequadas</t>
  </si>
  <si>
    <t>Acessório próximo aos banheiros</t>
  </si>
  <si>
    <t xml:space="preserve">Bacia sanitária </t>
  </si>
  <si>
    <t>Serviços em Terra</t>
  </si>
  <si>
    <t>Largura</t>
  </si>
  <si>
    <t>Rampa de entrada externa</t>
  </si>
  <si>
    <t>Rampa de entrada interna</t>
  </si>
  <si>
    <t>Rampa lateral</t>
  </si>
  <si>
    <t>Escada de entrada</t>
  </si>
  <si>
    <t>Wcs</t>
  </si>
  <si>
    <t>cobogos demolidos</t>
  </si>
  <si>
    <t>janelas demolidas</t>
  </si>
  <si>
    <t>Guarda corpo parede 1</t>
  </si>
  <si>
    <t>Guarda corpo parede 2</t>
  </si>
  <si>
    <t>Alvenaria Rampa de entrada externa</t>
  </si>
  <si>
    <t>Alvenaria Rampa Lateral</t>
  </si>
  <si>
    <t>Alvenaria da escada de entrada 1</t>
  </si>
  <si>
    <t>Alvenaria da escada de entrada 2</t>
  </si>
  <si>
    <t>Revestimento</t>
  </si>
  <si>
    <t>Chapisco aplicado tanto em pilares e vigas de concreto como em alvenarias de paredes internas, com colher de pedreiro, argamassa traço 1:3 com preparo em betoneira 400L</t>
  </si>
  <si>
    <t xml:space="preserve">Emboço para recebimento de cerâmica,em parede internas, em argamassa traço 1:2:8, espessura de 20mm, com execução de taliscas, preparo em  betoneira </t>
  </si>
  <si>
    <t>perimetro</t>
  </si>
  <si>
    <t>WC PNE masc</t>
  </si>
  <si>
    <t>WC PNE fem</t>
  </si>
  <si>
    <t>Desconto das portas</t>
  </si>
  <si>
    <t>comp.</t>
  </si>
  <si>
    <t>Guarda corpo em alvenaria 1</t>
  </si>
  <si>
    <t>Guarda corpo em alvenaria 2</t>
  </si>
  <si>
    <t>Parede de entrada na frente da copa</t>
  </si>
  <si>
    <t>Despensa</t>
  </si>
  <si>
    <t>Copa</t>
  </si>
  <si>
    <t>Espaço de convivência</t>
  </si>
  <si>
    <t>Sala adm. 1</t>
  </si>
  <si>
    <t>Sala adm. 2</t>
  </si>
  <si>
    <t>Lab. Inf. 1</t>
  </si>
  <si>
    <t>Lab. Inf. 2</t>
  </si>
  <si>
    <t>Circulação</t>
  </si>
  <si>
    <t>Patio descoberto 1</t>
  </si>
  <si>
    <t>Patio descoberto 2</t>
  </si>
  <si>
    <t>EQUADRIAS</t>
  </si>
  <si>
    <t>P 01 ( laboratórios e Adm.)</t>
  </si>
  <si>
    <t>P 02 (banheiros)</t>
  </si>
  <si>
    <t>P 03 (copa)</t>
  </si>
  <si>
    <t>5.2</t>
  </si>
  <si>
    <t>G1 (portão da rampa lateral)</t>
  </si>
  <si>
    <t>G2 (portão de entrada)</t>
  </si>
  <si>
    <t>Grades a colocar em J01 (existente)</t>
  </si>
  <si>
    <t xml:space="preserve">Grades a colocar em J04 </t>
  </si>
  <si>
    <t>J03</t>
  </si>
  <si>
    <t xml:space="preserve"> J04 </t>
  </si>
  <si>
    <t>Coberta 1</t>
  </si>
  <si>
    <t>Coberta 2</t>
  </si>
  <si>
    <t>Coberta 3</t>
  </si>
  <si>
    <t>Comp.</t>
  </si>
  <si>
    <t>Calha 1</t>
  </si>
  <si>
    <t>Calha 2</t>
  </si>
  <si>
    <t>Calha 3</t>
  </si>
  <si>
    <t>Calha 4</t>
  </si>
  <si>
    <t>Calha 5</t>
  </si>
  <si>
    <t>Calha 6</t>
  </si>
  <si>
    <t>Condutor 1</t>
  </si>
  <si>
    <t>Condutor 2</t>
  </si>
  <si>
    <t>Dispensa</t>
  </si>
  <si>
    <t>Sala Adm I</t>
  </si>
  <si>
    <t>Sala Adm II</t>
  </si>
  <si>
    <t>8.1</t>
  </si>
  <si>
    <t>Qtde</t>
  </si>
  <si>
    <t>Area</t>
  </si>
  <si>
    <t>Placa 25x25 vermelha concreto</t>
  </si>
  <si>
    <t>Placa 25x25 borracha</t>
  </si>
  <si>
    <t>Fita escada</t>
  </si>
  <si>
    <t>comp</t>
  </si>
  <si>
    <t>Alimentsção da caixa d'água</t>
  </si>
  <si>
    <t xml:space="preserve">Caixa d agua </t>
  </si>
  <si>
    <t>bacia sanitaria</t>
  </si>
  <si>
    <t>Lavatorios</t>
  </si>
  <si>
    <t>bebedouro</t>
  </si>
  <si>
    <t>Vaso sanitário</t>
  </si>
  <si>
    <t>Lavatório</t>
  </si>
  <si>
    <t>Barra de apoio próximo a bacia sanitária</t>
  </si>
  <si>
    <t>Assentos vasos</t>
  </si>
  <si>
    <t>larg</t>
  </si>
  <si>
    <t>Espelhos Wcs</t>
  </si>
  <si>
    <t>Dispenser Wcs</t>
  </si>
  <si>
    <t>Papeleira plástica para rolo de papel medindo 270x280x135 mm.</t>
  </si>
  <si>
    <t>Papeleira Wcs</t>
  </si>
  <si>
    <t>Suporte Wcs</t>
  </si>
  <si>
    <t>Área</t>
  </si>
  <si>
    <t>Fachada norte</t>
  </si>
  <si>
    <t>Fachada sul</t>
  </si>
  <si>
    <t>Fachada Leste</t>
  </si>
  <si>
    <t>Fachada Oeste</t>
  </si>
  <si>
    <t>Perímetro</t>
  </si>
  <si>
    <t>Sala Adm 1</t>
  </si>
  <si>
    <t>Sala Adm 2</t>
  </si>
  <si>
    <t>Lab 1</t>
  </si>
  <si>
    <t>Lab 2</t>
  </si>
  <si>
    <t>Frente da copa e banheiros</t>
  </si>
  <si>
    <t>Frente das salas adm.</t>
  </si>
  <si>
    <t>Pintura látex acrílica para paredes, cor branco gelo duas demãos</t>
  </si>
  <si>
    <t>Pintura látex acrílica para paredes, cor verde duas demãos</t>
  </si>
  <si>
    <t>Qtd</t>
  </si>
  <si>
    <t>P 01</t>
  </si>
  <si>
    <t>P 02</t>
  </si>
  <si>
    <t>P 03</t>
  </si>
  <si>
    <t>G 01</t>
  </si>
  <si>
    <t>G 02</t>
  </si>
  <si>
    <t>G 03</t>
  </si>
  <si>
    <t>G 04</t>
  </si>
  <si>
    <t>Guarda Corpo</t>
  </si>
  <si>
    <t>Corrimão</t>
  </si>
  <si>
    <t>Tubulação dos ar condicionados dos lab e sala de adm</t>
  </si>
  <si>
    <t>Serviços Complementares</t>
  </si>
  <si>
    <t>corrimão 1</t>
  </si>
  <si>
    <t>corrimão 2</t>
  </si>
  <si>
    <t>corrimão 3</t>
  </si>
  <si>
    <t>Area total</t>
  </si>
  <si>
    <t>6.4</t>
  </si>
  <si>
    <t>6.5</t>
  </si>
  <si>
    <t>6.6</t>
  </si>
  <si>
    <t>7.2</t>
  </si>
  <si>
    <t>7.3</t>
  </si>
  <si>
    <t>12.1</t>
  </si>
  <si>
    <t>12.2</t>
  </si>
  <si>
    <t>12.3</t>
  </si>
  <si>
    <t>12.4</t>
  </si>
  <si>
    <t>12.5</t>
  </si>
  <si>
    <t>12.6</t>
  </si>
  <si>
    <t>12.7</t>
  </si>
  <si>
    <t>12.8</t>
  </si>
  <si>
    <t>12.9</t>
  </si>
  <si>
    <t>15.0</t>
  </si>
  <si>
    <t>15.1</t>
  </si>
  <si>
    <t>15.2</t>
  </si>
  <si>
    <t>15.3</t>
  </si>
  <si>
    <t>Cintas e vergas em blocos cerâmicos tipo "u" (calha) 9x19x19cm, preenchidos com concreto armado fck=15mpa</t>
  </si>
  <si>
    <t>03272/ORSE</t>
  </si>
  <si>
    <t>Verga sobre j3</t>
  </si>
  <si>
    <t>Contraverga j3</t>
  </si>
  <si>
    <t>Verga sobre j4</t>
  </si>
  <si>
    <t>Contraverga j4</t>
  </si>
  <si>
    <t>Verga sobre portas</t>
  </si>
  <si>
    <t>Reconstrução de parte do muro de contorno</t>
  </si>
  <si>
    <t>Concreto simples fabricado na obra, fck 10 mpa, lançado e adensado</t>
  </si>
  <si>
    <t>Regularização de base para revest. de pisos com arg. traço t4, esp. média = 2,5cm</t>
  </si>
  <si>
    <t>02180/ORSE</t>
  </si>
  <si>
    <t>03782/ORSE</t>
  </si>
  <si>
    <t>89356/SINAPI</t>
  </si>
  <si>
    <t>08492/ORSE</t>
  </si>
  <si>
    <t>04324/ORSE</t>
  </si>
  <si>
    <t>04287/ORSE</t>
  </si>
  <si>
    <t>Barra de apoio proximo aos lavatorios e portas</t>
  </si>
  <si>
    <t xml:space="preserve">
</t>
  </si>
  <si>
    <t xml:space="preserve">Dispenser para toalha interfolhada
</t>
  </si>
  <si>
    <t>ALVENARIA EM TIJOLO CERAMICO FURADO 9X19X19CM, 1 VEZ (ESPESSURA 19 CM), ASSENTADO EM ARGAMASSA TRACO 1:4 (CIMENTO E AREIA MEDIA NÃO PENEIRADA), PREPARO MANUAL, JUNTA1 CM</t>
  </si>
  <si>
    <t>ESCAVACAO MANUAL VALA ATE 1M SOLO MOLE</t>
  </si>
  <si>
    <t>Base de entorno da Rampa de entrada externa</t>
  </si>
  <si>
    <t>Base de entorno da rampa lateral</t>
  </si>
  <si>
    <t>BATENTE PARA PORTA DE 90X210CM, FIXAÇÃO COM ARGAMASSA FORNECIMENTO E INSTALAÇÃO. AF_08/2015_P</t>
  </si>
  <si>
    <t>Porta em madeira laminada, núcleo sólido, 0.90 x 2.10 m, para sanitário de deficiente físico (inclusive ferragens, fechadura, suporte e chapa de alumínio e=1mm, exclusive batente)</t>
  </si>
  <si>
    <t>Porta de giro, com uma folha móvel, núcleo sólido, conforme especificações em projeto, itens inclusos: dobradiças, montagem e instalação do batente, fechadura com execução do furo - fornecimento e instalação.</t>
  </si>
  <si>
    <t>IFPB</t>
  </si>
  <si>
    <t>Execução de lastro em concreto (1:2,5:6), preparo manual</t>
  </si>
  <si>
    <t>5.4</t>
  </si>
  <si>
    <t>6.7</t>
  </si>
  <si>
    <t>Lavatório louça branca suspenso, 29,5 x 39cm ou equivalente, incluso sifão tipo garrafa em pvc, válvula e engate flexível 30cm em plástico e torneira de mesa com fechamento automático, ref.1173, linha Decamatic Eco, DECA ou similar</t>
  </si>
  <si>
    <t>Piso dos banheiros e área contígua</t>
  </si>
  <si>
    <t>area das novas a janelas a refazer</t>
  </si>
  <si>
    <t>Porta de ferro de abrir tipo barra chata com guarnição completa</t>
  </si>
  <si>
    <t>PASSEIO (CALÇADA) DE CONTORNO DE EDIFICAÇÃO EM CONCRETO DESEMPENADO, TRAÇO 1:2,5:3,5, ESPESSURA 5 CM, COMPREENDENDO ACABAMENTO DO ESPELHO DE 30* CM, ESCAVAÇÃO, REATERRO, APILOAMENTO E ATERRO INTERNO</t>
  </si>
  <si>
    <t>Parte da calçada de entorno</t>
  </si>
  <si>
    <t>larg.</t>
  </si>
  <si>
    <t>94230/SINAPI</t>
  </si>
  <si>
    <t>Condutor pvc soldável p/calha pluvial, d= 100mm</t>
  </si>
  <si>
    <t>00299/ORSE</t>
  </si>
  <si>
    <t>07324/ORSE</t>
  </si>
  <si>
    <t>89957/SINAPI</t>
  </si>
  <si>
    <t>88497/SINAPI</t>
  </si>
  <si>
    <t>APLICAÇÃO E LIXAMENTO DE MASSA LÁTEX EM PAREDES, DUAS DEMÃOS</t>
  </si>
  <si>
    <t>88485/SINAPI</t>
  </si>
  <si>
    <t>73631/SINAPI</t>
  </si>
  <si>
    <t xml:space="preserve">MEMÓRIA DE CÁLCULO </t>
  </si>
  <si>
    <t>OBRA: REFORMA DA UNIDADE DESCENTRALIZADA DE LUCENA</t>
  </si>
  <si>
    <t>Demolicao De Piso De Alta Resistencia</t>
  </si>
  <si>
    <t>Demolição De Piso Cerâmico Ou Ladrilho</t>
  </si>
  <si>
    <t>Demolição De Revestimento Cerâmico Ou Azulejo</t>
  </si>
  <si>
    <t>Retirada De Folhas De Porta De Passagem Ou Janela</t>
  </si>
  <si>
    <t>Remoção De Acessórios Sanitários</t>
  </si>
  <si>
    <t>Retirada De Aparelhos Sanitarios</t>
  </si>
  <si>
    <t>Aterro Manual De Valas Com Areia Para Aterro E Compactação Mecanizada. Af_05/2016</t>
  </si>
  <si>
    <t>Alvenaria De Vedação De Blocos Cerâmicos Furados Na Horizontal De 9X19X19 Cm (Espessura De 9 Cm ) De Paredes Com Área Líquida Maior Ou Igual A 6M²</t>
  </si>
  <si>
    <t>Alvenaria Em Tijolo Ceramico Furado 9X19X19Cm, 1 Vez (Espessura 19 Cm), Assentado Em Argamassa Traco 1:4 (Cimento E Areia Media Não Peneirada), Preparo Manual, Junta1 Cm</t>
  </si>
  <si>
    <t>Cintas E Vergas Em Blocos Cerâmicos Tipo "U" (Calha) 9X19X19Cm, Preenchidos Com Concreto Armado Fck=15Mpa</t>
  </si>
  <si>
    <t>Regularização De Base Para Revest. De Pisos Com Arg. Traço T4, Esp. Média = 2,5Cm</t>
  </si>
  <si>
    <t>Execução De Piso Intertravado, Com Bloco Retangular Cor Natural De 20 X 10 Cm, Espessura 6 Cm. Af_12/2015</t>
  </si>
  <si>
    <t>Concreto Simples Fabricado Na Obra, Fck 10 Mpa, Lançado E Adensado</t>
  </si>
  <si>
    <t>Execução De Lastro Em Concreto (1:2,5:6), Preparo Manual</t>
  </si>
  <si>
    <t>Porta De Giro, Com Uma Folha Móvel, Núcleo Sólido, Conforme Especificações Em Projeto, Itens Inclusos: Dobradiças, Montagem E Instalação Do Batente, Fechadura Com Execução Do Furo - Fornecimento E Instalação.</t>
  </si>
  <si>
    <t>Porta De Ferro De Abrir Tipo Barra Chata Com Guarnição Completa</t>
  </si>
  <si>
    <t>Grade De Ferro Em Barra Chata 3/16"</t>
  </si>
  <si>
    <t>Janelas</t>
  </si>
  <si>
    <t>Janela De Correr De Alumínio, 2 Folhas Móveis Para Vidro, Incluso Guarnição E Vidro Liso Incolor.</t>
  </si>
  <si>
    <t>Revisão Em Cobertura Com Telha Ceramica Tipo Canal Comum, Itabaiana Ou Similar, Com Reposição De 10% Do Material</t>
  </si>
  <si>
    <t>Calha De Beiral, Semicircular De Pvc, Diametro 125 Mm, Incluindo Cabeceiras, Emendas, Bocais, Suportes E Vedacoes, Excluindo Condutores - Fornecimento E Colocacao</t>
  </si>
  <si>
    <t>Condutor Pvc Soldável P/Calha Pluvial, D= 100Mm</t>
  </si>
  <si>
    <t>Forro De Pvc, Em Réguas De 10 Ou 20 Cm, Aplicado, Incluisve Estrutura Para Fixação (Perfis Forro De Pvc, Em Réguas De 10 Ou 20 Cm, Aplicado, Inclusive Estrutura De Fixação (Perfis Pvc Plastilon) Ref:Araforros Ou Similar</t>
  </si>
  <si>
    <t>Pavimentação Com Piso Tatil Direcional E/Ou Alerta, De Concreto, Colorido, P/Deficientes Visuais, Dimensões 25X25Cm, Aplicado Com Argamassa Industrializada Ac-Ii, Rejuntado,</t>
  </si>
  <si>
    <t>Pavimentação Com Piso Tatil Direcional E/Ou Alerta, Em Borracha, P/Deficientes Visuais, Dimensões 25X25Cm, Aplicado, Rejuntado, Cor Preta.</t>
  </si>
  <si>
    <t>Fita Antiderrapante Safety-Walk "3M" L=5Cm Ou Similar</t>
  </si>
  <si>
    <t>Tubo, Pvc, Soldável, Dn 25Mm, Instalado Em Ramal Ou Sub-Ramal De Água - Fornecimento E Instalação. Af_12/2014_P</t>
  </si>
  <si>
    <t>Caixa D´Água Em Polietileno, 1000 Litros, Com Acessórios</t>
  </si>
  <si>
    <t>Ponto De Consumo Terminal De Água Fria (Subramal) Com Tubulação De Pvc, Dn 25 Mm, Instalado Em Ramal De Água, Inclusos Rasgo E Chumbamento Em Alvenaria. Af_12/2014</t>
  </si>
  <si>
    <t>Ponto De Esgoto Com Tubo De Pvc Rígido Soldável De Ø 40 Mm (Lavatórios, Mictórios, Ralos Sifonados)</t>
  </si>
  <si>
    <t>Ponto De Esgoto Com Tubo De Pvc Rígido Soldável De Ø 100 Mm (Vaso Sanitário)</t>
  </si>
  <si>
    <t>Vaso Sanitario C/Caixa De Descarga Acoplada, Handicapped (P/Deficiente), Linha Stylus Excellence, 54359/54510, Celite Ou Similar, Incl. Assento Celite Stylus Excellence 54981 Ou Similar, Conj. Fix. Deca Sp13, Anel De Ved. E Eng. Plástico Ou Similar</t>
  </si>
  <si>
    <t>Espelho Cristal Espessura 4Mm, Com Moldura Em Aluminio E Compensado 6Mm Plastificado Colado</t>
  </si>
  <si>
    <t xml:space="preserve"> Dispenser Para Toalha Interfolhada</t>
  </si>
  <si>
    <t>Preparo De Superfície Com Lixamento De Paredes E Tetos</t>
  </si>
  <si>
    <t>Aplicação E Lixamento De Massa Látex Em Paredes, Duas Demãos</t>
  </si>
  <si>
    <t>Aplicação De Fundo Selador Acrílico Em Paredes, Uma Demão. Af_06/2014</t>
  </si>
  <si>
    <t xml:space="preserve">Aplicação Manual De Pintura Com Tinta Látex Acrílica Em Paredes, Duas Demãos, Cor Branco Gelo </t>
  </si>
  <si>
    <t>Pintura Látex Acrílica Para Paredes Externas, Cor Verde Duas Demãos</t>
  </si>
  <si>
    <t>Pintura (Esquadrias)</t>
  </si>
  <si>
    <t>Verniz Sintético Em Madeira, Duas Demãos</t>
  </si>
  <si>
    <t>Pintura Esmalte Acetinado, Duas Demaos, Sobre Superficie Metalica</t>
  </si>
  <si>
    <t>Pintura (Guarda Corpo E Corrimãos)</t>
  </si>
  <si>
    <t>Pintura Esmalte Fosco, Duas Demaos, Sobre Superficie Metalica, Incluso Uma Demao De Fundo Anticorrosivo. Utilizacao De Revolver ( Ar-Comprimido).</t>
  </si>
  <si>
    <t>Fornecimento E Instalação De Tubulação Em Cobre P/ Interligação Do Condensador Ao Evaporador, Inclusive Isolamento, Alimentação Elétrica, Conexões E Fixações, P/ Condicionadores De Ar Split System Até 48.000 Btu.</t>
  </si>
  <si>
    <t>Guarda Corpo Em Tubo De Aço Galvanizado Ø 1' 1/2''</t>
  </si>
  <si>
    <t>Corrimão Em Tubo De Aço Galvanizado 2", Com Chumbadores Para Fixação Em Alvenaria</t>
  </si>
  <si>
    <t>Limpeza Geral Da Obra</t>
  </si>
  <si>
    <t>Demolição De Alvenaria De Bloco Cerâmico E=0,09m - Revestida</t>
  </si>
  <si>
    <t>00400-SINAPI</t>
  </si>
  <si>
    <t>UNID</t>
  </si>
  <si>
    <t>000395-SINAPI</t>
  </si>
  <si>
    <t>000393-SINAPI</t>
  </si>
  <si>
    <t>011950-SINAPI</t>
  </si>
  <si>
    <t>92982-SINAPI</t>
  </si>
  <si>
    <t>M</t>
  </si>
  <si>
    <t>91926-SINAPI</t>
  </si>
  <si>
    <t>91928-SINAPI</t>
  </si>
  <si>
    <t>91930-SINAPI</t>
  </si>
  <si>
    <t>83443-SINAPI</t>
  </si>
  <si>
    <t>83449-SINAPI</t>
  </si>
  <si>
    <t>91941-SINAPI</t>
  </si>
  <si>
    <t>91942-SINAPI</t>
  </si>
  <si>
    <t>93654-SINAPI</t>
  </si>
  <si>
    <t>93655-SINAPI</t>
  </si>
  <si>
    <t>93670-SINAPI</t>
  </si>
  <si>
    <t>93671-SINAPI</t>
  </si>
  <si>
    <t>93672-SINAPI</t>
  </si>
  <si>
    <t>93673-SINAPI</t>
  </si>
  <si>
    <t>91871-SINAPI</t>
  </si>
  <si>
    <t>91872-SINAPI</t>
  </si>
  <si>
    <t>91873-SINAPI</t>
  </si>
  <si>
    <t>91953-SINAPI</t>
  </si>
  <si>
    <t>91959-SINAPI</t>
  </si>
  <si>
    <t>0537/ORSE</t>
  </si>
  <si>
    <t>74131/004-SINAPI</t>
  </si>
  <si>
    <t>74246/001-SINAPI</t>
  </si>
  <si>
    <t>0549/ORSE</t>
  </si>
  <si>
    <t>92000-SINAPI</t>
  </si>
  <si>
    <t>13.1</t>
  </si>
  <si>
    <t>13.2</t>
  </si>
  <si>
    <t>13.3</t>
  </si>
  <si>
    <t>13.4</t>
  </si>
  <si>
    <t>13.5</t>
  </si>
  <si>
    <t>13.6</t>
  </si>
  <si>
    <t>13.7</t>
  </si>
  <si>
    <t>13.8</t>
  </si>
  <si>
    <t>13.9</t>
  </si>
  <si>
    <t>13.10</t>
  </si>
  <si>
    <t>13.11</t>
  </si>
  <si>
    <t>13.12</t>
  </si>
  <si>
    <t>13.13</t>
  </si>
  <si>
    <t>13.14</t>
  </si>
  <si>
    <t>13.15</t>
  </si>
  <si>
    <t>13.16</t>
  </si>
  <si>
    <t>13.17</t>
  </si>
  <si>
    <t>13.18</t>
  </si>
  <si>
    <t>13.19</t>
  </si>
  <si>
    <t>13.20</t>
  </si>
  <si>
    <t>13.21</t>
  </si>
  <si>
    <t>13.22</t>
  </si>
  <si>
    <t>13.23</t>
  </si>
  <si>
    <t>13.24</t>
  </si>
  <si>
    <t>13.25</t>
  </si>
  <si>
    <t>13.26</t>
  </si>
  <si>
    <t>13.27</t>
  </si>
  <si>
    <t>13.28</t>
  </si>
  <si>
    <t>13.29</t>
  </si>
  <si>
    <t>13.30</t>
  </si>
  <si>
    <t>2.2</t>
  </si>
  <si>
    <t>Reaterro De Vala Com Compactação Manual</t>
  </si>
  <si>
    <t>2.3</t>
  </si>
  <si>
    <t>Área escavada</t>
  </si>
  <si>
    <t>Parede externa laboratórios</t>
  </si>
  <si>
    <t>Parede externa sala adm</t>
  </si>
  <si>
    <t xml:space="preserve">Paredes novas </t>
  </si>
  <si>
    <t>Unid</t>
  </si>
  <si>
    <t>Quant</t>
  </si>
  <si>
    <t>Custo Unit.</t>
  </si>
  <si>
    <t>Custo Total</t>
  </si>
  <si>
    <t>Ref</t>
  </si>
  <si>
    <t>90819/SINAP</t>
  </si>
  <si>
    <t>Aduela / marco / batente para porta de 90x210cm, fixação com argamassa - somente instalação. af_08/2015_p</t>
  </si>
  <si>
    <t>91290/SINAPI</t>
  </si>
  <si>
    <t>Aduela / marco / batente para porta de 90x210cm, padrão popular - fornecimento e montagem. af_08/2015</t>
  </si>
  <si>
    <t>91303/SINAPI</t>
  </si>
  <si>
    <t>Alizar / guarnição de 5x1,5cm para porta de 90x210cm fixado com pregos, padrão popular - fornecimento e instalação. af_08/2015_p</t>
  </si>
  <si>
    <t>91304/SINAPI</t>
  </si>
  <si>
    <t>Fechadura de embutir com cilindro, externa, completa, acabamento padrão popular, incluso execução de furo - fornecimento e instalação. af_08/2015</t>
  </si>
  <si>
    <t>Válvula em plástico 1" para pia, tanque ou lavatório, com ou sem ladrão - fornecimento e instalação. af_12/2013</t>
  </si>
  <si>
    <t>Sifão do tipo garrafa/copo em pvc 1.1/4? x 1.1/2" - fornecimento e instalação. af_12/2013</t>
  </si>
  <si>
    <t>Engate flexível em plástico branco, 1/2" x 30cm - fornecimento e instalação. af_12/2013</t>
  </si>
  <si>
    <t>10053/ORSE</t>
  </si>
  <si>
    <t>Torneira de mesa com fechamento automático, ref.1173, linha Decamatic Eco, DECA ou similar</t>
  </si>
  <si>
    <t>ALVENARIAS E VEDAÇÕES</t>
  </si>
  <si>
    <t>COMPOSIÇÕES SERVIÇOS IFPB</t>
  </si>
  <si>
    <t>ORÇAMENTO RESUMO</t>
  </si>
  <si>
    <t>TOTAL ITEM (R$)</t>
  </si>
  <si>
    <t>%</t>
  </si>
  <si>
    <t>2.0</t>
  </si>
  <si>
    <t>4.0</t>
  </si>
  <si>
    <t>TOTAL</t>
  </si>
  <si>
    <t>CRONOGRAMA FÍSICO-FINANCEIRO</t>
  </si>
  <si>
    <t>V.PARCIAL(R$)</t>
  </si>
  <si>
    <t>V.TOTAL(R$) c/ BDI</t>
  </si>
  <si>
    <t>30 Dias</t>
  </si>
  <si>
    <t>60 Dias</t>
  </si>
  <si>
    <t>Valor(R$)</t>
  </si>
  <si>
    <t>TOTAL ACUMULADO</t>
  </si>
  <si>
    <t>9.0</t>
  </si>
  <si>
    <t>10.0</t>
  </si>
  <si>
    <t>11.0</t>
  </si>
  <si>
    <t>12.0</t>
  </si>
  <si>
    <t>13.0</t>
  </si>
  <si>
    <t>ORÇAMENTO: OBRA: REFORMA DA UNIDADE DESCENTRALIZADA DE LUCENA</t>
  </si>
  <si>
    <t>90 Dias</t>
  </si>
  <si>
    <t>93358/SINAPI</t>
  </si>
  <si>
    <t>87529/SINAPI</t>
  </si>
  <si>
    <t>94992/SINAPI</t>
  </si>
  <si>
    <t>Execução De Passeio (Calçada) Ou Piso De Concreto Com Concreto Moldado  In Loco, Feito Em Obra, Acabamento Convencional, Espessura 6 Cm, Armado. Af_07/2016</t>
  </si>
  <si>
    <t>88489/SINAPI</t>
  </si>
  <si>
    <t>88261/SINAPI</t>
  </si>
  <si>
    <t>Carpinteiro de esquadria com encargos complementares</t>
  </si>
  <si>
    <t>h</t>
  </si>
  <si>
    <t>07271/SINAPI</t>
  </si>
  <si>
    <t>Bloco ceramico (alvenaria de vedacao), 8 furos, de 9 x 19 x19 cm</t>
  </si>
  <si>
    <t>un</t>
  </si>
  <si>
    <t>87373/SINAPI</t>
  </si>
  <si>
    <t>Argamassa traço 1:4 (cimento e areia média) para contrapiso, preparo manual. af_06/2014</t>
  </si>
  <si>
    <t>88309/SINAPI</t>
  </si>
  <si>
    <t>Pedreiro com encargos complementares</t>
  </si>
  <si>
    <t>88316/SINAPI</t>
  </si>
  <si>
    <t>Servente com encargos complementares</t>
  </si>
  <si>
    <t>00367/SINAPI</t>
  </si>
  <si>
    <t>Areia grossa - posto jazida/fornecedor (retirado na jazida,</t>
  </si>
  <si>
    <t>01379/SINAPI</t>
  </si>
  <si>
    <t>Cimento portland composto cp ii-32</t>
  </si>
  <si>
    <t>kg</t>
  </si>
  <si>
    <t>04718/SINAPI</t>
  </si>
  <si>
    <t>Pedra britada n. 2 (19 a 38 mm) posto pedreira/fornecedor, sem frete</t>
  </si>
  <si>
    <t>04721/SINAPI</t>
  </si>
  <si>
    <t>Pedra britada n. 1 (9,5 a 19 mm) posto pedreira/fornecedor,sem frete</t>
  </si>
  <si>
    <t>00597/SINAPI</t>
  </si>
  <si>
    <t>Janela de correr em aluminio, serie 25, sem bandeira, com 4folhas para vidro, (duas fixas e duas moveis) 1,60 x 1,10 m(incluso guarnicao e vidro liso incolor).</t>
  </si>
  <si>
    <t>88315/SINAPI</t>
  </si>
  <si>
    <t>Serralheiro com encargos complementares</t>
  </si>
  <si>
    <t>88627/SINAPI</t>
  </si>
  <si>
    <t>Argamassa traço 1:0,5:4,5 (cimento, cal e areia média) para assentamento de alvenaria, preparo manual. af_08/2014</t>
  </si>
  <si>
    <t>BDI (25,22%)</t>
  </si>
  <si>
    <t>Cód. Comp.</t>
  </si>
  <si>
    <t>Descrição Composição</t>
  </si>
  <si>
    <t>Unidade</t>
  </si>
  <si>
    <t>Composição Referência</t>
  </si>
  <si>
    <t>IFPB.49E</t>
  </si>
  <si>
    <t>ENTRADA DE ENERGIA ELETRICA AEREA TRIFASICA 70A EM POSTE DE CONCRETO DUPLO T DT 7/300 (INCLUSO QUADRO E CAIXA DE MEDIÇÃO TRIFASICA, DISJUNTOR PADRAO DIN 65KA, CABO DE COBRE COM ISOLAÇÃO EPR/XLPE - 0,6/1KV DE 16MM2, CABO DE COBRE NU 16MM2, CAIXA DE INSPEÇÃO, HASTE 5/8" X 2,4M), FORNECIMENTO E INSTALAÇÃO</t>
  </si>
  <si>
    <t>UN</t>
  </si>
  <si>
    <t>11138/ORSE</t>
  </si>
  <si>
    <t>Cód.</t>
  </si>
  <si>
    <t>Descrição Insumo / Serviço</t>
  </si>
  <si>
    <t>Coef.</t>
  </si>
  <si>
    <t>Custo (R$)</t>
  </si>
  <si>
    <t>Custo Tot. (R$)</t>
  </si>
  <si>
    <t>Origem</t>
  </si>
  <si>
    <t>Entrada de energia elétrica trifásica demanda entre 26,6 e 38,1 kw</t>
  </si>
  <si>
    <t>ORSE-IN</t>
  </si>
  <si>
    <t>Total Geral (R$)</t>
  </si>
  <si>
    <t>REFERÊNCIA: ABRIL 2018 ( DESONERADO )</t>
  </si>
  <si>
    <t>DEMOLIÇÃO DE ALVENARIA PARA QUALQUER TIPO DE BLOCO, DE FORMA MECANIZADA, SEM REAPROVEITAMENTO. AF_12/2017</t>
  </si>
  <si>
    <t>03240/ORSE</t>
  </si>
  <si>
    <t>Encanador ou bombeiro hidráulico com encargos complementares</t>
  </si>
  <si>
    <t>ESCAVAÇÃO MANUAL DE VALA COM PROFUNDIDADE MENOR OU IGUAL A 1,30 M. AF_03/2016</t>
  </si>
  <si>
    <t>COMPOSIÇÃO</t>
  </si>
  <si>
    <t xml:space="preserve">Revestimento Cerâmico para piso 34x34 (conforme det. proj. arquitetura), inc.rejunte flexível </t>
  </si>
  <si>
    <t>00034356/SINAPI</t>
  </si>
  <si>
    <t>REJUNTE BRANCO, CIMENTICIO</t>
  </si>
  <si>
    <t>1287/SINAPI</t>
  </si>
  <si>
    <t>PISO EM CERAMICA ESMALTADA EXTRA, PEI MAIOR OU IGUAL A 4, FORMATO MENOR OU 
IGUAL A 2025 CM2</t>
  </si>
  <si>
    <t>H</t>
  </si>
  <si>
    <t>00001381/SINAPI</t>
  </si>
  <si>
    <t>ARGAMASSA COLANTE AC I PARA CERAMICAS</t>
  </si>
  <si>
    <t xml:space="preserve">Revestimento cerâmico para parede 34x34 (conforme det. proj. arquitetura), inc.rejunte flexível </t>
  </si>
  <si>
    <t>00000533/SINAPI</t>
  </si>
  <si>
    <t>REVESTIMENTO EM CERAMICA ESMALTADA COMERCIAL, PEI MENOR OU IGUAL A 3, FORMATO MENOR OU IGUAL A 2025 CM2</t>
  </si>
  <si>
    <t>composiçao 4</t>
  </si>
  <si>
    <r>
      <t xml:space="preserve">Porta De Giro, Com Uma Folha Móvel, Núcleo sarrafeado, Conforme Especificações Em Projeto, Itens Inclusos: Dobradiças, Montagem E Instalação Do Batente, Fechadura Com Execução Do Furo - Fornecimento E Instalação. (P01) </t>
    </r>
    <r>
      <rPr>
        <b/>
        <sz val="10"/>
        <rFont val="Times New Roman"/>
        <family val="1"/>
      </rPr>
      <t>0,9x2,10</t>
    </r>
  </si>
  <si>
    <t>00004987/SINAPI</t>
  </si>
  <si>
    <t>Porta De Madeira, Folha Media (Nbr 15930) De 90 X 210 Cm, E = 35 Mm, Nucleo Sarrafeado, Capa Lisa Em Hdf, Acabamento Em Laminado Natural Para Verniz</t>
  </si>
  <si>
    <t>07165/ORSE</t>
  </si>
  <si>
    <t>Porta em madeira compensada (canela), lisa, semi-ôca, 0.90 x 2.10 m, para sanitário de deficiente físico (inclusive batente, ferragens, fechadura, suporte e chapa de alumínio e=1mm) - Rev 03</t>
  </si>
  <si>
    <t>JANELA DE ALUMÍNIO DE CORRER, 2 FOLHAS, FIXAÇÃO COM ARGAMASSA, COM VIDROS, PADRONIZADA. AF_07/2016</t>
  </si>
  <si>
    <t>Revisão Em Cobertura Com Telha Ceramica Tipo Canal Comum, Itabaiana Ou Similar, Com Reposição De 50% Do Material</t>
  </si>
  <si>
    <t>04711/ORSE</t>
  </si>
  <si>
    <t>Telha cerâmica tipo canal comum, comp=50cm, 26 un/m² (Itabaiana ou similar)</t>
  </si>
  <si>
    <t>88262/SINAPI</t>
  </si>
  <si>
    <t>Carpinteiro De Formas Com Encargos Complementares</t>
  </si>
  <si>
    <t>Servente Com Encargos Complementares</t>
  </si>
  <si>
    <t>00278/ORSE</t>
  </si>
  <si>
    <t>Limpeza (Lavagem) De Telhas</t>
  </si>
  <si>
    <t>72085/SINAPI</t>
  </si>
  <si>
    <t>Recolocacao De Ripas Em Madeiramento De Telhado, Considerando Reaproveitamento De Material</t>
  </si>
  <si>
    <t>72086/SINAPI</t>
  </si>
  <si>
    <t>Recolocacao De Madeiramento Do Telhado - Caibros, Considerando Reaproveitamento De Material</t>
  </si>
  <si>
    <t>Bacia sanitária com caixa acoplada para PCD inclusive assento, conforme projeto de arquitetura</t>
  </si>
  <si>
    <t>Encanador Ou Bombeiro Hidráulico Com Encargos Complementares</t>
  </si>
  <si>
    <t>Parafuso Niquelado Com Acabamento Cromado Para Fixar Peca Sanitaria, Inclui Porca Cega, Arruela E Bucha De Nylon Tamanho S-10</t>
  </si>
  <si>
    <t>Vedacao Pvc, 100 Mm, Para Saida Vaso Sanitario</t>
  </si>
  <si>
    <t>Bacia Sanitaria (Vaso) Convencional Para Pcd Sem Furo Frontal, De Louca Branca, Sem Assento</t>
  </si>
  <si>
    <t>Rejunte Epoxi Branco</t>
  </si>
  <si>
    <t>Assento Sanitario De Plastico, Tipo Convencional</t>
  </si>
  <si>
    <t>Lavatório louça, de canto, linha Izy, ref. 10117, DECA ou similar</t>
  </si>
  <si>
    <t>06969/ORSE</t>
  </si>
  <si>
    <t>Lavatório louça branca suspenso, incluso sifão tipo garrafa em pvc, válvula e engate flexível 30cm em plástico e torneira de mesa com fechamento automático, ref.1173, linha Decamatic Eco, DECA ou similar</t>
  </si>
  <si>
    <t>SABONETEIRA PLASTICA TIPO DISPENSER PARA SABONETE LIQUIDO COM RESERVATORIO 800 A 1500 ML, INCLUSO FIXAÇÃO. AF_10/2016</t>
  </si>
  <si>
    <t>Papeleira de plástico, Akros ou similar</t>
  </si>
  <si>
    <t>01903/ORSE</t>
  </si>
  <si>
    <t>Argamassa cimento e areia traço t-1 (1:3) - 1 saco cimento 50kg / 3 padiolas areia dim. 0.35 x 0.45 x 0.23 m - Confecção mecânica e transporte</t>
  </si>
  <si>
    <t>PORTAO DE ABRIR EM GRADIL DE METALON REDONDO DE 3/4" VERTICAL, COM REQUADRO,ACABAMENTO NATURAL - COMPLETO</t>
  </si>
  <si>
    <t>4948/SINAPI</t>
  </si>
  <si>
    <t>Portão De Correr, Estrutura Tubular De Aço Galvanizado Conforme Projeto Arquitetonico</t>
  </si>
  <si>
    <t>Administração local</t>
  </si>
  <si>
    <t>Custo un (R$)</t>
  </si>
  <si>
    <t>Custo mens. (R$)</t>
  </si>
  <si>
    <t>Mestre De Obras Com Encargos Complementares</t>
  </si>
  <si>
    <t>Administração Local</t>
  </si>
  <si>
    <t>CREA</t>
  </si>
  <si>
    <t>ART`s (Execução)</t>
  </si>
  <si>
    <t>Barra de apoio, reta, fixa, em aço inox, l=80cm, d=1 1/2", Jackwal ou similar</t>
  </si>
  <si>
    <t>Barra de apoio, reta, fixa, em aço inox, l=40cm, d=1 1/2", Jackwal ou similar</t>
  </si>
  <si>
    <t>12122/ORSE</t>
  </si>
  <si>
    <t xml:space="preserve"> Barra de apoio, para lavatório,fixa, constituida de duas barras laterais em "U", em aço inox, d=1 1/4", Jackwal ou similar</t>
  </si>
  <si>
    <t>12128/ORSE</t>
  </si>
  <si>
    <t>16.0</t>
  </si>
  <si>
    <t>ADMINISTRAÇÃO DE OBRA</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</si>
</sst>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R$&quot;\ * #,##0.00_-;\-&quot;R$&quot;\ * #,##0.00_-;_-&quot;R$&quot;\ * &quot;-&quot;??_-;_-@_-"/>
    <numFmt numFmtId="43" formatCode="_-* #,##0.00_-;\-* #,##0.00_-;_-* &quot;-&quot;??_-;_-@_-"/>
    <numFmt numFmtId="164" formatCode="_-&quot;R$&quot;* #,##0.00_-;\-&quot;R$&quot;* #,##0.00_-;_-&quot;R$&quot;* &quot;-&quot;??_-;_-@_-"/>
    <numFmt numFmtId="165" formatCode="_(* #,##0.00_);_(* \(#,##0.00\);_(* &quot;-&quot;??_);_(@_)"/>
    <numFmt numFmtId="166" formatCode="_(* #,##0.0000000_);_(* \(#,##0.0000000\);_(* &quot;-&quot;??_);_(@_)"/>
    <numFmt numFmtId="167" formatCode="000000"/>
    <numFmt numFmtId="168" formatCode="0.000"/>
    <numFmt numFmtId="169" formatCode="_(&quot;R$ &quot;* #,##0.00_);_(&quot;R$ &quot;* \(#,##0.00\);_(&quot;R$ &quot;* &quot;-&quot;??_);_(@_)"/>
    <numFmt numFmtId="170" formatCode="&quot;R$ &quot;#,##0.00_);\(&quot;R$ &quot;#,##0.00\)"/>
  </numFmts>
  <fonts count="26" x14ac:knownFonts="1">
    <font>
      <sz val="11"/>
      <color theme="1"/>
      <name val="Calibri"/>
      <family val="2"/>
      <scheme val="minor"/>
    </font>
    <font>
      <sz val="11"/>
      <color theme="1"/>
      <name val="Calibri"/>
      <family val="2"/>
      <scheme val="minor"/>
    </font>
    <font>
      <sz val="11"/>
      <name val="Arial"/>
      <family val="2"/>
    </font>
    <font>
      <sz val="10"/>
      <name val="Arial"/>
      <family val="2"/>
    </font>
    <font>
      <b/>
      <sz val="10"/>
      <name val="Arial"/>
      <family val="2"/>
    </font>
    <font>
      <b/>
      <sz val="11"/>
      <name val="Andalus"/>
      <family val="1"/>
    </font>
    <font>
      <sz val="11"/>
      <name val="Andalus"/>
      <family val="1"/>
    </font>
    <font>
      <b/>
      <sz val="10"/>
      <name val="Andalus"/>
      <family val="1"/>
    </font>
    <font>
      <sz val="10"/>
      <name val="Andalus"/>
      <family val="1"/>
    </font>
    <font>
      <b/>
      <sz val="10"/>
      <color rgb="FFFF0000"/>
      <name val="Andalus"/>
      <family val="1"/>
    </font>
    <font>
      <sz val="10"/>
      <color theme="1"/>
      <name val="Andalus"/>
      <family val="1"/>
    </font>
    <font>
      <b/>
      <sz val="9"/>
      <name val="Arial"/>
      <family val="2"/>
    </font>
    <font>
      <sz val="11"/>
      <color theme="1"/>
      <name val="Andalus"/>
      <family val="1"/>
    </font>
    <font>
      <b/>
      <sz val="11"/>
      <color theme="1"/>
      <name val="Calibri"/>
      <family val="2"/>
      <scheme val="minor"/>
    </font>
    <font>
      <b/>
      <sz val="12"/>
      <color theme="1"/>
      <name val="Calibri"/>
      <family val="2"/>
      <scheme val="minor"/>
    </font>
    <font>
      <b/>
      <sz val="10"/>
      <name val="Comic Sans MS"/>
      <family val="4"/>
    </font>
    <font>
      <sz val="11"/>
      <name val="Calibri"/>
      <family val="2"/>
      <scheme val="minor"/>
    </font>
    <font>
      <b/>
      <sz val="11"/>
      <name val="Calibri"/>
      <family val="2"/>
      <scheme val="minor"/>
    </font>
    <font>
      <b/>
      <sz val="12"/>
      <color indexed="8"/>
      <name val="Comic Sans MS"/>
      <family val="4"/>
    </font>
    <font>
      <b/>
      <sz val="8"/>
      <color indexed="8"/>
      <name val="Comic Sans MS"/>
      <family val="4"/>
    </font>
    <font>
      <b/>
      <sz val="8"/>
      <name val="Comic Sans MS"/>
      <family val="4"/>
    </font>
    <font>
      <sz val="8"/>
      <name val="Comic Sans MS"/>
      <family val="4"/>
    </font>
    <font>
      <sz val="9"/>
      <name val="Arial"/>
      <family val="2"/>
    </font>
    <font>
      <sz val="10"/>
      <name val="Times New Roman"/>
      <family val="1"/>
    </font>
    <font>
      <b/>
      <sz val="10"/>
      <name val="Times New Roman"/>
      <family val="1"/>
    </font>
    <font>
      <sz val="11"/>
      <color indexed="8"/>
      <name val="Calibri"/>
      <family val="2"/>
    </font>
  </fonts>
  <fills count="13">
    <fill>
      <patternFill patternType="none"/>
    </fill>
    <fill>
      <patternFill patternType="gray125"/>
    </fill>
    <fill>
      <patternFill patternType="solid">
        <fgColor indexed="55"/>
        <bgColor indexed="64"/>
      </patternFill>
    </fill>
    <fill>
      <patternFill patternType="solid">
        <fgColor indexed="55"/>
        <bgColor indexed="41"/>
      </patternFill>
    </fill>
    <fill>
      <patternFill patternType="solid">
        <fgColor theme="0" tint="-0.34998626667073579"/>
        <bgColor indexed="64"/>
      </patternFill>
    </fill>
    <fill>
      <patternFill patternType="solid">
        <fgColor theme="0"/>
        <bgColor indexed="64"/>
      </patternFill>
    </fill>
    <fill>
      <patternFill patternType="solid">
        <fgColor theme="0" tint="-0.34998626667073579"/>
        <bgColor indexed="41"/>
      </patternFill>
    </fill>
    <fill>
      <patternFill patternType="solid">
        <fgColor rgb="FF92D050"/>
        <bgColor indexed="64"/>
      </patternFill>
    </fill>
    <fill>
      <patternFill patternType="solid">
        <fgColor indexed="9"/>
        <bgColor indexed="41"/>
      </patternFill>
    </fill>
    <fill>
      <patternFill patternType="solid">
        <fgColor indexed="23"/>
        <bgColor indexed="64"/>
      </patternFill>
    </fill>
    <fill>
      <patternFill patternType="solid">
        <fgColor theme="0" tint="-0.499984740745262"/>
        <bgColor indexed="64"/>
      </patternFill>
    </fill>
    <fill>
      <patternFill patternType="solid">
        <fgColor indexed="22"/>
        <bgColor indexed="64"/>
      </patternFill>
    </fill>
    <fill>
      <patternFill patternType="solid">
        <fgColor rgb="FFFFFFFF"/>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s>
  <cellStyleXfs count="9">
    <xf numFmtId="0" fontId="0" fillId="0" borderId="0"/>
    <xf numFmtId="43" fontId="1" fillId="0" borderId="0" applyFont="0" applyFill="0" applyBorder="0" applyAlignment="0" applyProtection="0"/>
    <xf numFmtId="9" fontId="1" fillId="0" borderId="0" applyFont="0" applyFill="0" applyBorder="0" applyAlignment="0" applyProtection="0"/>
    <xf numFmtId="0" fontId="2" fillId="0" borderId="0"/>
    <xf numFmtId="165" fontId="3" fillId="0" borderId="0" applyFont="0" applyFill="0" applyBorder="0" applyAlignment="0" applyProtection="0"/>
    <xf numFmtId="166" fontId="3" fillId="0" borderId="0" applyFont="0" applyFill="0" applyBorder="0" applyAlignment="0" applyProtection="0"/>
    <xf numFmtId="169" fontId="3" fillId="0" borderId="0" applyFont="0" applyFill="0" applyBorder="0" applyAlignment="0" applyProtection="0"/>
    <xf numFmtId="44" fontId="1" fillId="0" borderId="0" applyFont="0" applyFill="0" applyBorder="0" applyAlignment="0" applyProtection="0"/>
    <xf numFmtId="0" fontId="25" fillId="0" borderId="0"/>
  </cellStyleXfs>
  <cellXfs count="265">
    <xf numFmtId="0" fontId="0" fillId="0" borderId="0" xfId="0"/>
    <xf numFmtId="0" fontId="4" fillId="3" borderId="1" xfId="0" applyFont="1" applyFill="1" applyBorder="1"/>
    <xf numFmtId="4" fontId="3" fillId="3" borderId="1" xfId="0" applyNumberFormat="1" applyFont="1" applyFill="1" applyBorder="1" applyAlignment="1">
      <alignment horizontal="center" vertical="center"/>
    </xf>
    <xf numFmtId="4" fontId="4" fillId="2" borderId="1" xfId="4" applyNumberFormat="1" applyFont="1" applyFill="1" applyBorder="1" applyAlignment="1" applyProtection="1">
      <alignment horizontal="center" vertical="center"/>
    </xf>
    <xf numFmtId="0" fontId="5" fillId="0" borderId="0" xfId="0" applyFont="1" applyBorder="1" applyAlignment="1">
      <alignment vertical="center"/>
    </xf>
    <xf numFmtId="0" fontId="6" fillId="0" borderId="0" xfId="0" applyFont="1" applyBorder="1" applyAlignment="1">
      <alignment vertical="center" wrapText="1"/>
    </xf>
    <xf numFmtId="0" fontId="5" fillId="0" borderId="0" xfId="0" applyFont="1" applyBorder="1" applyAlignment="1">
      <alignment vertical="center" wrapText="1"/>
    </xf>
    <xf numFmtId="0" fontId="5" fillId="0" borderId="0" xfId="0" applyFont="1" applyBorder="1" applyAlignment="1">
      <alignment horizontal="center" vertical="center" wrapText="1"/>
    </xf>
    <xf numFmtId="0" fontId="5" fillId="5" borderId="0" xfId="0" applyFont="1" applyFill="1" applyBorder="1" applyAlignment="1">
      <alignment horizontal="center" vertical="center" wrapText="1"/>
    </xf>
    <xf numFmtId="0" fontId="0" fillId="0" borderId="0" xfId="0" applyAlignment="1">
      <alignment wrapText="1"/>
    </xf>
    <xf numFmtId="167" fontId="4" fillId="4" borderId="1" xfId="0" applyNumberFormat="1" applyFont="1" applyFill="1" applyBorder="1" applyAlignment="1" applyProtection="1">
      <alignment horizontal="center" vertical="center"/>
      <protection locked="0"/>
    </xf>
    <xf numFmtId="0" fontId="4" fillId="6" borderId="1" xfId="3" applyFont="1" applyFill="1" applyBorder="1" applyAlignment="1">
      <alignment horizontal="left" vertical="center"/>
    </xf>
    <xf numFmtId="0" fontId="4" fillId="4" borderId="1" xfId="0" applyFont="1" applyFill="1" applyBorder="1" applyAlignment="1" applyProtection="1">
      <alignment horizontal="center" vertical="center"/>
    </xf>
    <xf numFmtId="4" fontId="4" fillId="4" borderId="1" xfId="4" applyNumberFormat="1" applyFont="1" applyFill="1" applyBorder="1" applyAlignment="1" applyProtection="1">
      <alignment horizontal="center" vertical="center"/>
    </xf>
    <xf numFmtId="0" fontId="4" fillId="4" borderId="1" xfId="3" applyNumberFormat="1" applyFont="1" applyFill="1" applyBorder="1" applyAlignment="1">
      <alignment horizontal="center" vertical="center"/>
    </xf>
    <xf numFmtId="0" fontId="4" fillId="4" borderId="1" xfId="3" applyFont="1" applyFill="1" applyBorder="1" applyAlignment="1">
      <alignment horizontal="left" vertical="center"/>
    </xf>
    <xf numFmtId="4" fontId="3" fillId="4" borderId="1" xfId="3" applyNumberFormat="1" applyFont="1" applyFill="1" applyBorder="1" applyAlignment="1">
      <alignment horizontal="center" vertical="center"/>
    </xf>
    <xf numFmtId="4" fontId="4" fillId="4" borderId="1" xfId="1" applyNumberFormat="1" applyFont="1" applyFill="1" applyBorder="1" applyAlignment="1" applyProtection="1">
      <alignment horizontal="center" vertical="center"/>
    </xf>
    <xf numFmtId="1" fontId="4" fillId="4" borderId="1" xfId="0" applyNumberFormat="1" applyFont="1" applyFill="1" applyBorder="1" applyAlignment="1" applyProtection="1">
      <alignment horizontal="center" vertical="center"/>
      <protection locked="0"/>
    </xf>
    <xf numFmtId="44" fontId="4" fillId="4" borderId="1" xfId="4" applyNumberFormat="1" applyFont="1" applyFill="1" applyBorder="1" applyAlignment="1" applyProtection="1">
      <alignment horizontal="center" vertical="center"/>
    </xf>
    <xf numFmtId="1" fontId="4" fillId="0" borderId="1" xfId="0" applyNumberFormat="1" applyFont="1" applyFill="1" applyBorder="1" applyAlignment="1" applyProtection="1">
      <alignment horizontal="center" vertical="center"/>
      <protection locked="0"/>
    </xf>
    <xf numFmtId="0" fontId="3" fillId="0" borderId="1" xfId="0" applyFont="1" applyFill="1" applyBorder="1" applyAlignment="1" applyProtection="1">
      <alignment horizontal="center" vertical="center"/>
    </xf>
    <xf numFmtId="4" fontId="3" fillId="0" borderId="1" xfId="4" applyNumberFormat="1" applyFont="1" applyFill="1" applyBorder="1" applyAlignment="1" applyProtection="1">
      <alignment horizontal="center" vertical="center"/>
    </xf>
    <xf numFmtId="0" fontId="4" fillId="3" borderId="1" xfId="0" applyFont="1" applyFill="1" applyBorder="1" applyAlignment="1">
      <alignment horizontal="center" vertical="center"/>
    </xf>
    <xf numFmtId="1" fontId="11" fillId="0" borderId="1" xfId="0" applyNumberFormat="1" applyFont="1" applyFill="1" applyBorder="1" applyAlignment="1" applyProtection="1">
      <alignment horizontal="center" vertical="center" wrapText="1"/>
      <protection locked="0"/>
    </xf>
    <xf numFmtId="0" fontId="0" fillId="0" borderId="1" xfId="0" applyBorder="1"/>
    <xf numFmtId="0" fontId="0" fillId="0" borderId="1" xfId="0" applyBorder="1" applyAlignment="1">
      <alignment wrapText="1"/>
    </xf>
    <xf numFmtId="44" fontId="0" fillId="0" borderId="1" xfId="7" applyFont="1" applyBorder="1"/>
    <xf numFmtId="0" fontId="4" fillId="2" borderId="1" xfId="0" applyFont="1" applyFill="1" applyBorder="1" applyAlignment="1">
      <alignment horizontal="center" vertical="center"/>
    </xf>
    <xf numFmtId="44" fontId="4" fillId="2" borderId="1" xfId="4" applyNumberFormat="1" applyFont="1" applyFill="1" applyBorder="1" applyAlignment="1" applyProtection="1">
      <alignment horizontal="center" vertical="center"/>
    </xf>
    <xf numFmtId="0" fontId="5" fillId="0" borderId="1" xfId="0" applyFont="1" applyBorder="1" applyAlignment="1">
      <alignment horizontal="left" vertical="center"/>
    </xf>
    <xf numFmtId="1" fontId="7" fillId="4" borderId="1" xfId="0" applyNumberFormat="1" applyFont="1" applyFill="1" applyBorder="1" applyAlignment="1" applyProtection="1">
      <alignment horizontal="center" vertical="center"/>
      <protection locked="0"/>
    </xf>
    <xf numFmtId="1" fontId="7" fillId="0" borderId="1" xfId="0" applyNumberFormat="1" applyFont="1" applyFill="1" applyBorder="1" applyAlignment="1" applyProtection="1">
      <alignment horizontal="center" vertical="center"/>
      <protection locked="0"/>
    </xf>
    <xf numFmtId="2" fontId="7" fillId="0" borderId="1" xfId="0" applyNumberFormat="1" applyFont="1" applyFill="1" applyBorder="1" applyAlignment="1">
      <alignment horizontal="center" vertical="center"/>
    </xf>
    <xf numFmtId="4" fontId="7" fillId="0" borderId="1" xfId="1" applyNumberFormat="1" applyFont="1" applyFill="1" applyBorder="1" applyAlignment="1">
      <alignment horizontal="center" vertical="center"/>
    </xf>
    <xf numFmtId="0" fontId="7" fillId="0" borderId="1" xfId="0" applyFont="1" applyFill="1" applyBorder="1" applyAlignment="1">
      <alignment horizontal="center" vertical="center"/>
    </xf>
    <xf numFmtId="0" fontId="7" fillId="0" borderId="1" xfId="0" applyFont="1" applyFill="1" applyBorder="1" applyAlignment="1">
      <alignment horizontal="left" vertical="center" wrapText="1"/>
    </xf>
    <xf numFmtId="0" fontId="7" fillId="0" borderId="1" xfId="0" applyFont="1" applyFill="1" applyBorder="1" applyAlignment="1">
      <alignment horizontal="left" vertical="center"/>
    </xf>
    <xf numFmtId="2" fontId="8" fillId="0" borderId="1" xfId="0" applyNumberFormat="1" applyFont="1" applyFill="1" applyBorder="1" applyAlignment="1">
      <alignment horizontal="center" vertical="center"/>
    </xf>
    <xf numFmtId="2" fontId="9" fillId="0" borderId="1" xfId="0" applyNumberFormat="1" applyFont="1" applyFill="1" applyBorder="1" applyAlignment="1">
      <alignment horizontal="center" vertical="center"/>
    </xf>
    <xf numFmtId="0" fontId="9" fillId="0" borderId="1" xfId="0" applyFont="1" applyFill="1" applyBorder="1" applyAlignment="1">
      <alignment horizontal="center" vertical="center"/>
    </xf>
    <xf numFmtId="0" fontId="8" fillId="0" borderId="1" xfId="0" applyFont="1" applyFill="1" applyBorder="1" applyAlignment="1">
      <alignment horizontal="center" vertical="center"/>
    </xf>
    <xf numFmtId="165" fontId="8" fillId="0" borderId="1" xfId="1" applyNumberFormat="1" applyFont="1" applyFill="1" applyBorder="1" applyAlignment="1">
      <alignment horizontal="center" vertical="center"/>
    </xf>
    <xf numFmtId="4" fontId="8" fillId="0" borderId="1" xfId="1" applyNumberFormat="1" applyFont="1" applyFill="1" applyBorder="1" applyAlignment="1">
      <alignment horizontal="center" vertical="center"/>
    </xf>
    <xf numFmtId="0" fontId="8"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vertical="center"/>
    </xf>
    <xf numFmtId="0" fontId="9" fillId="0" borderId="1" xfId="0" applyFont="1" applyFill="1" applyBorder="1" applyAlignment="1">
      <alignment horizontal="center" vertical="center" wrapText="1"/>
    </xf>
    <xf numFmtId="4" fontId="9" fillId="0" borderId="1" xfId="1" applyNumberFormat="1" applyFont="1" applyFill="1" applyBorder="1" applyAlignment="1">
      <alignment horizontal="center" vertical="center"/>
    </xf>
    <xf numFmtId="0" fontId="5" fillId="0" borderId="1" xfId="0" applyFont="1" applyBorder="1" applyAlignment="1">
      <alignment vertical="center"/>
    </xf>
    <xf numFmtId="0" fontId="6" fillId="0" borderId="1" xfId="0" applyFont="1" applyBorder="1" applyAlignment="1">
      <alignment vertical="center" wrapText="1"/>
    </xf>
    <xf numFmtId="0" fontId="6" fillId="0" borderId="1" xfId="0" applyFont="1" applyBorder="1" applyAlignment="1">
      <alignment horizontal="right" vertical="center"/>
    </xf>
    <xf numFmtId="0" fontId="6" fillId="0" borderId="1" xfId="0" applyFont="1" applyBorder="1" applyAlignment="1">
      <alignment horizontal="center" vertical="center"/>
    </xf>
    <xf numFmtId="168" fontId="6" fillId="0" borderId="1" xfId="0" applyNumberFormat="1" applyFont="1" applyBorder="1" applyAlignment="1">
      <alignment vertical="center"/>
    </xf>
    <xf numFmtId="165" fontId="6" fillId="0" borderId="1" xfId="1" applyNumberFormat="1" applyFont="1" applyBorder="1" applyAlignment="1">
      <alignment horizontal="center" vertical="center"/>
    </xf>
    <xf numFmtId="165" fontId="6" fillId="5" borderId="1" xfId="1" applyNumberFormat="1" applyFont="1" applyFill="1" applyBorder="1" applyAlignment="1">
      <alignment horizontal="center" vertical="center"/>
    </xf>
    <xf numFmtId="4" fontId="6" fillId="0" borderId="1" xfId="1" applyNumberFormat="1" applyFont="1" applyBorder="1" applyAlignment="1">
      <alignment horizontal="center" vertical="center"/>
    </xf>
    <xf numFmtId="4" fontId="6" fillId="0" borderId="1" xfId="0" applyNumberFormat="1" applyFont="1" applyBorder="1" applyAlignment="1">
      <alignment horizontal="center" vertical="center"/>
    </xf>
    <xf numFmtId="0" fontId="8" fillId="0" borderId="1" xfId="0" applyFont="1" applyFill="1" applyBorder="1" applyAlignment="1">
      <alignment horizontal="left" vertical="center"/>
    </xf>
    <xf numFmtId="2" fontId="10" fillId="0" borderId="1" xfId="0" applyNumberFormat="1" applyFont="1" applyFill="1" applyBorder="1" applyAlignment="1">
      <alignment horizontal="center" vertical="center"/>
    </xf>
    <xf numFmtId="0" fontId="12" fillId="0" borderId="1" xfId="0" applyFont="1" applyBorder="1"/>
    <xf numFmtId="2" fontId="12" fillId="0" borderId="1" xfId="0" applyNumberFormat="1" applyFont="1" applyBorder="1" applyAlignment="1">
      <alignment horizontal="center" vertical="center"/>
    </xf>
    <xf numFmtId="2" fontId="12" fillId="0" borderId="1" xfId="0" applyNumberFormat="1" applyFont="1" applyBorder="1" applyAlignment="1">
      <alignment horizontal="center"/>
    </xf>
    <xf numFmtId="0" fontId="12" fillId="0" borderId="1" xfId="0" applyFont="1" applyBorder="1" applyAlignment="1">
      <alignment horizontal="center" vertical="center"/>
    </xf>
    <xf numFmtId="0" fontId="12" fillId="0" borderId="1" xfId="0" applyFont="1" applyBorder="1" applyAlignment="1">
      <alignment horizontal="center"/>
    </xf>
    <xf numFmtId="2" fontId="0" fillId="0" borderId="10" xfId="0" applyNumberFormat="1" applyBorder="1" applyAlignment="1">
      <alignment horizontal="left"/>
    </xf>
    <xf numFmtId="2" fontId="0" fillId="0" borderId="11" xfId="0" applyNumberFormat="1" applyBorder="1" applyAlignment="1">
      <alignment horizontal="left"/>
    </xf>
    <xf numFmtId="2" fontId="0" fillId="0" borderId="12" xfId="0" applyNumberFormat="1" applyBorder="1" applyAlignment="1">
      <alignment horizontal="left"/>
    </xf>
    <xf numFmtId="0" fontId="15" fillId="7" borderId="13" xfId="0" applyFont="1" applyFill="1" applyBorder="1" applyAlignment="1">
      <alignment horizontal="center" vertical="center"/>
    </xf>
    <xf numFmtId="43" fontId="15" fillId="7" borderId="14" xfId="1" applyFont="1" applyFill="1" applyBorder="1" applyAlignment="1">
      <alignment horizontal="center" vertical="center"/>
    </xf>
    <xf numFmtId="4" fontId="15" fillId="7" borderId="14" xfId="1" applyNumberFormat="1" applyFont="1" applyFill="1" applyBorder="1" applyAlignment="1">
      <alignment horizontal="center" vertical="center"/>
    </xf>
    <xf numFmtId="43" fontId="15" fillId="7" borderId="15" xfId="1" applyFont="1" applyFill="1" applyBorder="1" applyAlignment="1">
      <alignment horizontal="center" vertical="center"/>
    </xf>
    <xf numFmtId="0" fontId="0" fillId="0" borderId="16" xfId="0" applyNumberFormat="1" applyBorder="1" applyAlignment="1">
      <alignment horizontal="center"/>
    </xf>
    <xf numFmtId="2" fontId="0" fillId="0" borderId="1" xfId="0" applyNumberFormat="1" applyBorder="1"/>
    <xf numFmtId="43" fontId="0" fillId="0" borderId="1" xfId="0" applyNumberFormat="1" applyBorder="1" applyAlignment="1">
      <alignment horizontal="center"/>
    </xf>
    <xf numFmtId="0" fontId="0" fillId="0" borderId="16" xfId="0" applyNumberFormat="1" applyBorder="1" applyAlignment="1">
      <alignment horizontal="center" wrapText="1"/>
    </xf>
    <xf numFmtId="0" fontId="16" fillId="7" borderId="16" xfId="0" applyFont="1" applyFill="1" applyBorder="1"/>
    <xf numFmtId="0" fontId="17" fillId="7" borderId="1" xfId="0" applyFont="1" applyFill="1" applyBorder="1"/>
    <xf numFmtId="43" fontId="17" fillId="7" borderId="1" xfId="0" applyNumberFormat="1" applyFont="1" applyFill="1" applyBorder="1" applyAlignment="1">
      <alignment horizontal="center"/>
    </xf>
    <xf numFmtId="0" fontId="17" fillId="7" borderId="20" xfId="0" applyFont="1" applyFill="1" applyBorder="1" applyAlignment="1"/>
    <xf numFmtId="2" fontId="17" fillId="7" borderId="23" xfId="0" applyNumberFormat="1" applyFont="1" applyFill="1" applyBorder="1"/>
    <xf numFmtId="0" fontId="17" fillId="7" borderId="23" xfId="0" applyFont="1" applyFill="1" applyBorder="1"/>
    <xf numFmtId="0" fontId="20" fillId="7" borderId="23" xfId="0" applyFont="1" applyFill="1" applyBorder="1" applyAlignment="1">
      <alignment horizontal="center"/>
    </xf>
    <xf numFmtId="0" fontId="20" fillId="7" borderId="22" xfId="0" applyFont="1" applyFill="1" applyBorder="1" applyAlignment="1">
      <alignment horizontal="center"/>
    </xf>
    <xf numFmtId="0" fontId="20" fillId="7" borderId="32" xfId="0" applyFont="1" applyFill="1" applyBorder="1" applyAlignment="1">
      <alignment horizontal="center"/>
    </xf>
    <xf numFmtId="0" fontId="20" fillId="8" borderId="13" xfId="3" quotePrefix="1" applyNumberFormat="1" applyFont="1" applyFill="1" applyBorder="1" applyAlignment="1">
      <alignment horizontal="center" vertical="center"/>
    </xf>
    <xf numFmtId="2" fontId="0" fillId="0" borderId="14" xfId="0" applyNumberFormat="1" applyBorder="1"/>
    <xf numFmtId="10" fontId="21" fillId="8" borderId="14" xfId="2" applyNumberFormat="1" applyFont="1" applyFill="1" applyBorder="1" applyAlignment="1">
      <alignment horizontal="right"/>
    </xf>
    <xf numFmtId="10" fontId="21" fillId="0" borderId="14" xfId="2" applyNumberFormat="1" applyFont="1" applyFill="1" applyBorder="1" applyAlignment="1">
      <alignment horizontal="right"/>
    </xf>
    <xf numFmtId="0" fontId="21" fillId="0" borderId="34" xfId="2" applyNumberFormat="1" applyFont="1" applyFill="1" applyBorder="1" applyAlignment="1">
      <alignment horizontal="right"/>
    </xf>
    <xf numFmtId="0" fontId="20" fillId="8" borderId="16" xfId="3" quotePrefix="1" applyNumberFormat="1" applyFont="1" applyFill="1" applyBorder="1" applyAlignment="1">
      <alignment horizontal="center" vertical="center"/>
    </xf>
    <xf numFmtId="10" fontId="21" fillId="8" borderId="1" xfId="2" applyNumberFormat="1" applyFont="1" applyFill="1" applyBorder="1" applyAlignment="1">
      <alignment horizontal="right"/>
    </xf>
    <xf numFmtId="10" fontId="21" fillId="0" borderId="1" xfId="2" applyNumberFormat="1" applyFont="1" applyFill="1" applyBorder="1" applyAlignment="1">
      <alignment horizontal="right"/>
    </xf>
    <xf numFmtId="10" fontId="21" fillId="0" borderId="34" xfId="2" applyNumberFormat="1" applyFont="1" applyFill="1" applyBorder="1" applyAlignment="1">
      <alignment horizontal="right"/>
    </xf>
    <xf numFmtId="0" fontId="15" fillId="7" borderId="26" xfId="0" applyFont="1" applyFill="1" applyBorder="1" applyAlignment="1">
      <alignment horizontal="center" vertical="center"/>
    </xf>
    <xf numFmtId="0" fontId="20" fillId="7" borderId="27" xfId="0" applyFont="1" applyFill="1" applyBorder="1"/>
    <xf numFmtId="10" fontId="20" fillId="7" borderId="27" xfId="2" applyNumberFormat="1" applyFont="1" applyFill="1" applyBorder="1" applyAlignment="1">
      <alignment horizontal="center" vertical="center"/>
    </xf>
    <xf numFmtId="10" fontId="20" fillId="7" borderId="27" xfId="2" applyNumberFormat="1" applyFont="1" applyFill="1" applyBorder="1" applyAlignment="1">
      <alignment horizontal="center"/>
    </xf>
    <xf numFmtId="10" fontId="20" fillId="7" borderId="29" xfId="2" applyNumberFormat="1" applyFont="1" applyFill="1" applyBorder="1" applyAlignment="1">
      <alignment horizontal="center"/>
    </xf>
    <xf numFmtId="0" fontId="21" fillId="7" borderId="20" xfId="0" applyFont="1" applyFill="1" applyBorder="1" applyAlignment="1">
      <alignment horizontal="center" vertical="center"/>
    </xf>
    <xf numFmtId="0" fontId="20" fillId="7" borderId="23" xfId="0" applyFont="1" applyFill="1" applyBorder="1"/>
    <xf numFmtId="43" fontId="20" fillId="7" borderId="23" xfId="1" applyFont="1" applyFill="1" applyBorder="1" applyAlignment="1">
      <alignment horizontal="center" vertical="center"/>
    </xf>
    <xf numFmtId="4" fontId="20" fillId="7" borderId="23" xfId="1" applyNumberFormat="1" applyFont="1" applyFill="1" applyBorder="1" applyAlignment="1">
      <alignment horizontal="center"/>
    </xf>
    <xf numFmtId="43" fontId="20" fillId="7" borderId="21" xfId="1" applyFont="1" applyFill="1" applyBorder="1" applyAlignment="1">
      <alignment horizontal="right"/>
    </xf>
    <xf numFmtId="10" fontId="20" fillId="7" borderId="23" xfId="2" applyNumberFormat="1" applyFont="1" applyFill="1" applyBorder="1" applyAlignment="1">
      <alignment horizontal="center"/>
    </xf>
    <xf numFmtId="10" fontId="20" fillId="7" borderId="22" xfId="0" applyNumberFormat="1" applyFont="1" applyFill="1" applyBorder="1" applyAlignment="1">
      <alignment horizontal="center"/>
    </xf>
    <xf numFmtId="0" fontId="20" fillId="8" borderId="13" xfId="3" applyNumberFormat="1" applyFont="1" applyFill="1" applyBorder="1" applyAlignment="1">
      <alignment horizontal="center" vertical="center"/>
    </xf>
    <xf numFmtId="0" fontId="20" fillId="7" borderId="1" xfId="0" applyFont="1" applyFill="1" applyBorder="1" applyAlignment="1">
      <alignment horizontal="center"/>
    </xf>
    <xf numFmtId="0" fontId="21" fillId="0" borderId="1" xfId="2" applyNumberFormat="1" applyFont="1" applyFill="1" applyBorder="1" applyAlignment="1">
      <alignment horizontal="right"/>
    </xf>
    <xf numFmtId="10" fontId="20" fillId="7" borderId="1" xfId="2" applyNumberFormat="1" applyFont="1" applyFill="1" applyBorder="1" applyAlignment="1">
      <alignment horizontal="center"/>
    </xf>
    <xf numFmtId="10" fontId="20" fillId="7" borderId="1" xfId="0" applyNumberFormat="1" applyFont="1" applyFill="1" applyBorder="1" applyAlignment="1">
      <alignment horizontal="center"/>
    </xf>
    <xf numFmtId="0" fontId="3" fillId="0" borderId="1" xfId="0" applyFont="1" applyFill="1" applyBorder="1" applyAlignment="1">
      <alignment horizontal="center" vertical="center" wrapText="1"/>
    </xf>
    <xf numFmtId="44" fontId="17" fillId="7" borderId="1" xfId="7" applyFont="1" applyFill="1" applyBorder="1"/>
    <xf numFmtId="44" fontId="17" fillId="7" borderId="23" xfId="7" applyFont="1" applyFill="1" applyBorder="1"/>
    <xf numFmtId="44" fontId="0" fillId="0" borderId="17" xfId="7" applyFont="1" applyBorder="1"/>
    <xf numFmtId="44" fontId="0" fillId="0" borderId="14" xfId="7" applyFont="1" applyBorder="1" applyAlignment="1">
      <alignment horizontal="right"/>
    </xf>
    <xf numFmtId="44" fontId="20" fillId="7" borderId="27" xfId="7" applyFont="1" applyFill="1" applyBorder="1" applyAlignment="1">
      <alignment horizontal="right" vertical="center"/>
    </xf>
    <xf numFmtId="44" fontId="21" fillId="8" borderId="14" xfId="7" applyFont="1" applyFill="1" applyBorder="1" applyAlignment="1">
      <alignment horizontal="right"/>
    </xf>
    <xf numFmtId="44" fontId="20" fillId="7" borderId="27" xfId="7" applyFont="1" applyFill="1" applyBorder="1" applyAlignment="1">
      <alignment horizontal="right"/>
    </xf>
    <xf numFmtId="44" fontId="21" fillId="8" borderId="33" xfId="7" applyFont="1" applyFill="1" applyBorder="1" applyAlignment="1">
      <alignment horizontal="right"/>
    </xf>
    <xf numFmtId="44" fontId="21" fillId="8" borderId="3" xfId="7" applyFont="1" applyFill="1" applyBorder="1" applyAlignment="1">
      <alignment horizontal="right"/>
    </xf>
    <xf numFmtId="44" fontId="20" fillId="7" borderId="28" xfId="7" applyFont="1" applyFill="1" applyBorder="1" applyAlignment="1">
      <alignment horizontal="center"/>
    </xf>
    <xf numFmtId="44" fontId="21" fillId="0" borderId="14" xfId="7" applyFont="1" applyFill="1" applyBorder="1" applyAlignment="1">
      <alignment horizontal="right"/>
    </xf>
    <xf numFmtId="44" fontId="20" fillId="7" borderId="29" xfId="7" applyFont="1" applyFill="1" applyBorder="1"/>
    <xf numFmtId="44" fontId="20" fillId="7" borderId="22" xfId="7" applyFont="1" applyFill="1" applyBorder="1"/>
    <xf numFmtId="44" fontId="21" fillId="0" borderId="1" xfId="7" applyFont="1" applyFill="1" applyBorder="1" applyAlignment="1">
      <alignment horizontal="right"/>
    </xf>
    <xf numFmtId="44" fontId="20" fillId="7" borderId="1" xfId="7" applyFont="1" applyFill="1" applyBorder="1"/>
    <xf numFmtId="44" fontId="21" fillId="0" borderId="15" xfId="7" applyFont="1" applyFill="1" applyBorder="1" applyAlignment="1">
      <alignment horizontal="right"/>
    </xf>
    <xf numFmtId="44" fontId="20" fillId="7" borderId="30" xfId="7" applyFont="1" applyFill="1" applyBorder="1"/>
    <xf numFmtId="44" fontId="20" fillId="7" borderId="32" xfId="7" applyFont="1" applyFill="1" applyBorder="1"/>
    <xf numFmtId="0" fontId="7" fillId="0" borderId="1" xfId="0" applyFont="1" applyFill="1" applyBorder="1" applyAlignment="1">
      <alignment horizontal="left" vertical="center" wrapText="1"/>
    </xf>
    <xf numFmtId="2" fontId="7" fillId="0" borderId="1" xfId="0" applyNumberFormat="1" applyFont="1" applyFill="1" applyBorder="1" applyAlignment="1">
      <alignment horizontal="center" vertical="center"/>
    </xf>
    <xf numFmtId="0" fontId="11" fillId="9" borderId="1" xfId="0" applyFont="1" applyFill="1" applyBorder="1" applyAlignment="1">
      <alignment horizontal="center" vertical="center" wrapText="1"/>
    </xf>
    <xf numFmtId="49" fontId="22" fillId="0" borderId="1" xfId="0" applyNumberFormat="1" applyFont="1" applyFill="1" applyBorder="1" applyAlignment="1">
      <alignment horizontal="center" vertical="center" wrapText="1"/>
    </xf>
    <xf numFmtId="0" fontId="22" fillId="0" borderId="1" xfId="0" applyFont="1" applyFill="1" applyBorder="1" applyAlignment="1">
      <alignment horizontal="left" vertical="center" wrapText="1"/>
    </xf>
    <xf numFmtId="0" fontId="22" fillId="0" borderId="1" xfId="0" applyFont="1" applyFill="1" applyBorder="1" applyAlignment="1">
      <alignment horizontal="center" vertical="center" wrapText="1"/>
    </xf>
    <xf numFmtId="0" fontId="11" fillId="11" borderId="1" xfId="0" applyFont="1" applyFill="1" applyBorder="1" applyAlignment="1">
      <alignment horizontal="center" vertical="center" wrapText="1"/>
    </xf>
    <xf numFmtId="169" fontId="11" fillId="11" borderId="1" xfId="7" applyNumberFormat="1" applyFont="1" applyFill="1" applyBorder="1" applyAlignment="1">
      <alignment horizontal="right" vertical="center" wrapText="1"/>
    </xf>
    <xf numFmtId="0" fontId="22" fillId="0" borderId="1" xfId="0" applyFont="1" applyBorder="1" applyAlignment="1">
      <alignment horizontal="center" vertical="center" wrapText="1"/>
    </xf>
    <xf numFmtId="169" fontId="22" fillId="0" borderId="1" xfId="7" applyNumberFormat="1" applyFont="1" applyFill="1" applyBorder="1" applyAlignment="1">
      <alignment horizontal="right" vertical="center" wrapText="1"/>
    </xf>
    <xf numFmtId="169" fontId="22" fillId="0" borderId="1" xfId="7" applyNumberFormat="1" applyFont="1" applyBorder="1" applyAlignment="1">
      <alignment horizontal="right" vertical="center" wrapText="1"/>
    </xf>
    <xf numFmtId="0" fontId="22" fillId="0" borderId="1" xfId="0" applyFont="1" applyBorder="1" applyAlignment="1">
      <alignment wrapText="1"/>
    </xf>
    <xf numFmtId="0" fontId="3" fillId="0" borderId="1" xfId="3" applyFont="1" applyFill="1" applyBorder="1" applyAlignment="1">
      <alignment horizontal="left" vertical="center" wrapText="1"/>
    </xf>
    <xf numFmtId="0" fontId="0" fillId="0" borderId="3" xfId="0" applyBorder="1"/>
    <xf numFmtId="0" fontId="0" fillId="0" borderId="2" xfId="0" applyBorder="1"/>
    <xf numFmtId="44" fontId="0" fillId="0" borderId="4" xfId="0" applyNumberFormat="1" applyBorder="1"/>
    <xf numFmtId="0" fontId="23" fillId="0" borderId="1" xfId="0" applyFont="1" applyBorder="1" applyAlignment="1">
      <alignment horizontal="center" vertical="center" wrapText="1"/>
    </xf>
    <xf numFmtId="0" fontId="23" fillId="0" borderId="1" xfId="0" applyFont="1" applyBorder="1" applyAlignment="1">
      <alignment wrapText="1"/>
    </xf>
    <xf numFmtId="0" fontId="23" fillId="0" borderId="0" xfId="0" applyFont="1"/>
    <xf numFmtId="0" fontId="23" fillId="0" borderId="1" xfId="0" applyFont="1" applyBorder="1"/>
    <xf numFmtId="0" fontId="23" fillId="12" borderId="1" xfId="0" applyFont="1" applyFill="1" applyBorder="1" applyAlignment="1">
      <alignment horizontal="right" wrapText="1"/>
    </xf>
    <xf numFmtId="0" fontId="23" fillId="0" borderId="1" xfId="0" applyFont="1" applyFill="1" applyBorder="1" applyAlignment="1">
      <alignment horizontal="center" vertical="center" wrapText="1"/>
    </xf>
    <xf numFmtId="0" fontId="23" fillId="0" borderId="1" xfId="0" applyFont="1" applyFill="1" applyBorder="1" applyAlignment="1">
      <alignment horizontal="left" vertical="center" wrapText="1"/>
    </xf>
    <xf numFmtId="2" fontId="23" fillId="0" borderId="1" xfId="0" applyNumberFormat="1" applyFont="1" applyBorder="1"/>
    <xf numFmtId="0" fontId="23" fillId="0" borderId="0" xfId="0" applyFont="1" applyBorder="1"/>
    <xf numFmtId="2" fontId="23" fillId="0" borderId="1" xfId="0" applyNumberFormat="1" applyFont="1" applyFill="1" applyBorder="1"/>
    <xf numFmtId="44" fontId="23" fillId="0" borderId="1" xfId="7" applyFont="1" applyBorder="1"/>
    <xf numFmtId="0" fontId="23" fillId="0" borderId="1" xfId="0" applyFont="1" applyBorder="1" applyAlignment="1"/>
    <xf numFmtId="0" fontId="23" fillId="0" borderId="1" xfId="8" applyFont="1" applyBorder="1" applyAlignment="1">
      <alignment horizontal="center" vertical="center" wrapText="1"/>
    </xf>
    <xf numFmtId="0" fontId="23" fillId="0" borderId="1" xfId="8" applyFont="1" applyBorder="1" applyAlignment="1">
      <alignment horizontal="left" vertical="center" wrapText="1"/>
    </xf>
    <xf numFmtId="0" fontId="23" fillId="0" borderId="1" xfId="8" applyFont="1" applyFill="1" applyBorder="1" applyAlignment="1">
      <alignment horizontal="center" vertical="center" wrapText="1"/>
    </xf>
    <xf numFmtId="0" fontId="23" fillId="0" borderId="1" xfId="8" applyFont="1" applyFill="1" applyBorder="1" applyAlignment="1">
      <alignment horizontal="left" vertical="center" wrapText="1"/>
    </xf>
    <xf numFmtId="2" fontId="23" fillId="0" borderId="0" xfId="0" applyNumberFormat="1" applyFont="1"/>
    <xf numFmtId="164" fontId="0" fillId="0" borderId="0" xfId="0" applyNumberFormat="1"/>
    <xf numFmtId="0" fontId="3" fillId="0" borderId="1" xfId="0" applyFont="1" applyFill="1" applyBorder="1" applyAlignment="1">
      <alignment horizontal="justify" vertical="center" wrapText="1"/>
    </xf>
    <xf numFmtId="165" fontId="3" fillId="0" borderId="1" xfId="4" applyFont="1" applyFill="1" applyBorder="1" applyAlignment="1" applyProtection="1">
      <alignment horizontal="center" vertical="center" wrapText="1"/>
    </xf>
    <xf numFmtId="9" fontId="0" fillId="0" borderId="0" xfId="2" applyFont="1"/>
    <xf numFmtId="9" fontId="21" fillId="0" borderId="14" xfId="2" applyNumberFormat="1" applyFont="1" applyFill="1" applyBorder="1" applyAlignment="1">
      <alignment horizontal="right"/>
    </xf>
    <xf numFmtId="9" fontId="21" fillId="0" borderId="1" xfId="2" applyNumberFormat="1" applyFont="1" applyFill="1" applyBorder="1" applyAlignment="1">
      <alignment horizontal="right"/>
    </xf>
    <xf numFmtId="9" fontId="21" fillId="0" borderId="34" xfId="2" applyNumberFormat="1" applyFont="1" applyFill="1" applyBorder="1" applyAlignment="1">
      <alignment horizontal="right"/>
    </xf>
    <xf numFmtId="0" fontId="22" fillId="0" borderId="1" xfId="0" applyFont="1" applyBorder="1" applyAlignment="1">
      <alignment horizontal="center" vertical="center" wrapText="1"/>
    </xf>
    <xf numFmtId="0" fontId="4" fillId="4" borderId="1" xfId="3" applyFont="1" applyFill="1" applyBorder="1" applyAlignment="1">
      <alignment horizontal="center" vertical="center" wrapText="1"/>
    </xf>
    <xf numFmtId="0" fontId="4" fillId="4" borderId="1" xfId="0" applyFont="1" applyFill="1" applyBorder="1" applyAlignment="1">
      <alignment horizontal="center" vertical="center"/>
    </xf>
    <xf numFmtId="4" fontId="4" fillId="4" borderId="1" xfId="5" applyNumberFormat="1" applyFont="1" applyFill="1" applyBorder="1" applyAlignment="1">
      <alignment horizontal="center" vertical="center" wrapText="1"/>
    </xf>
    <xf numFmtId="165" fontId="4" fillId="4" borderId="1" xfId="5" applyNumberFormat="1" applyFont="1" applyFill="1" applyBorder="1" applyAlignment="1">
      <alignment horizontal="center" vertical="center" wrapText="1"/>
    </xf>
    <xf numFmtId="44" fontId="4" fillId="4" borderId="1" xfId="5" applyNumberFormat="1" applyFont="1" applyFill="1" applyBorder="1" applyAlignment="1">
      <alignment horizontal="center" vertical="center" wrapText="1"/>
    </xf>
    <xf numFmtId="0" fontId="4" fillId="4" borderId="1" xfId="3" applyFont="1" applyFill="1" applyBorder="1" applyAlignment="1">
      <alignment horizontal="center" vertical="center"/>
    </xf>
    <xf numFmtId="0" fontId="5" fillId="0" borderId="1" xfId="0" applyFont="1" applyBorder="1" applyAlignment="1">
      <alignment horizontal="center" vertical="center"/>
    </xf>
    <xf numFmtId="0" fontId="7" fillId="0" borderId="1" xfId="0" applyFont="1" applyFill="1" applyBorder="1" applyAlignment="1">
      <alignment horizontal="left" vertical="center" wrapText="1"/>
    </xf>
    <xf numFmtId="2" fontId="7" fillId="0" borderId="1" xfId="0" applyNumberFormat="1" applyFont="1" applyFill="1" applyBorder="1" applyAlignment="1">
      <alignment horizontal="center" vertical="center"/>
    </xf>
    <xf numFmtId="4" fontId="7" fillId="4" borderId="1" xfId="6" applyNumberFormat="1" applyFont="1" applyFill="1" applyBorder="1" applyAlignment="1" applyProtection="1">
      <alignment horizontal="left" vertical="center" wrapText="1"/>
    </xf>
    <xf numFmtId="0" fontId="5" fillId="0" borderId="1" xfId="0" applyFont="1" applyBorder="1" applyAlignment="1">
      <alignment horizontal="left" vertical="center"/>
    </xf>
    <xf numFmtId="0" fontId="0" fillId="0" borderId="3" xfId="0" applyBorder="1" applyAlignment="1">
      <alignment horizontal="center"/>
    </xf>
    <xf numFmtId="0" fontId="0" fillId="0" borderId="2" xfId="0" applyBorder="1" applyAlignment="1">
      <alignment horizontal="center"/>
    </xf>
    <xf numFmtId="0" fontId="0" fillId="0" borderId="4" xfId="0" applyBorder="1" applyAlignment="1">
      <alignment horizontal="center"/>
    </xf>
    <xf numFmtId="0" fontId="0" fillId="0" borderId="1" xfId="0" applyBorder="1" applyAlignment="1">
      <alignment horizontal="center"/>
    </xf>
    <xf numFmtId="0" fontId="11" fillId="0" borderId="1" xfId="0" applyFont="1" applyBorder="1" applyAlignment="1">
      <alignment wrapText="1"/>
    </xf>
    <xf numFmtId="0" fontId="22" fillId="0" borderId="1" xfId="0" applyFont="1" applyBorder="1" applyAlignment="1">
      <alignment wrapText="1"/>
    </xf>
    <xf numFmtId="170" fontId="11" fillId="0" borderId="1" xfId="0" applyNumberFormat="1" applyFont="1" applyBorder="1" applyAlignment="1">
      <alignment wrapText="1"/>
    </xf>
    <xf numFmtId="0" fontId="23" fillId="0" borderId="1" xfId="0" applyFont="1" applyBorder="1" applyAlignment="1">
      <alignment horizontal="center"/>
    </xf>
    <xf numFmtId="0" fontId="11" fillId="10" borderId="1" xfId="0" applyFont="1" applyFill="1" applyBorder="1" applyAlignment="1">
      <alignment horizontal="center" vertical="center" wrapText="1"/>
    </xf>
    <xf numFmtId="0" fontId="22" fillId="0" borderId="1" xfId="0" applyFont="1" applyBorder="1" applyAlignment="1">
      <alignment horizontal="center" vertical="center" wrapText="1"/>
    </xf>
    <xf numFmtId="2" fontId="13" fillId="0" borderId="1" xfId="0" applyNumberFormat="1" applyFont="1" applyFill="1" applyBorder="1" applyAlignment="1">
      <alignment horizontal="left"/>
    </xf>
    <xf numFmtId="2" fontId="13" fillId="0" borderId="3" xfId="0" applyNumberFormat="1" applyFont="1" applyFill="1" applyBorder="1" applyAlignment="1">
      <alignment horizontal="left" wrapText="1"/>
    </xf>
    <xf numFmtId="2" fontId="13" fillId="0" borderId="2" xfId="0" applyNumberFormat="1" applyFont="1" applyFill="1" applyBorder="1" applyAlignment="1">
      <alignment horizontal="left" wrapText="1"/>
    </xf>
    <xf numFmtId="2" fontId="13" fillId="0" borderId="4" xfId="0" applyNumberFormat="1" applyFont="1" applyFill="1" applyBorder="1" applyAlignment="1">
      <alignment horizontal="left" wrapText="1"/>
    </xf>
    <xf numFmtId="0" fontId="17" fillId="7" borderId="3" xfId="0" applyFont="1" applyFill="1" applyBorder="1" applyAlignment="1">
      <alignment horizontal="left"/>
    </xf>
    <xf numFmtId="0" fontId="17" fillId="7" borderId="4" xfId="0" applyFont="1" applyFill="1" applyBorder="1" applyAlignment="1">
      <alignment horizontal="left"/>
    </xf>
    <xf numFmtId="44" fontId="17" fillId="7" borderId="18" xfId="7" applyFont="1" applyFill="1" applyBorder="1" applyAlignment="1">
      <alignment horizontal="center"/>
    </xf>
    <xf numFmtId="44" fontId="17" fillId="7" borderId="19" xfId="7" applyFont="1" applyFill="1" applyBorder="1" applyAlignment="1">
      <alignment horizontal="center"/>
    </xf>
    <xf numFmtId="44" fontId="17" fillId="7" borderId="24" xfId="7" applyFont="1" applyFill="1" applyBorder="1" applyAlignment="1">
      <alignment horizontal="center"/>
    </xf>
    <xf numFmtId="0" fontId="17" fillId="7" borderId="21" xfId="0" applyFont="1" applyFill="1" applyBorder="1" applyAlignment="1">
      <alignment horizontal="left"/>
    </xf>
    <xf numFmtId="0" fontId="17" fillId="7" borderId="22" xfId="0" applyFont="1" applyFill="1" applyBorder="1" applyAlignment="1">
      <alignment horizontal="left"/>
    </xf>
    <xf numFmtId="2" fontId="13" fillId="0" borderId="3" xfId="0" applyNumberFormat="1" applyFont="1" applyFill="1" applyBorder="1" applyAlignment="1">
      <alignment horizontal="left"/>
    </xf>
    <xf numFmtId="2" fontId="13" fillId="0" borderId="2" xfId="0" applyNumberFormat="1" applyFont="1" applyFill="1" applyBorder="1" applyAlignment="1">
      <alignment horizontal="left"/>
    </xf>
    <xf numFmtId="2" fontId="13" fillId="0" borderId="4" xfId="0" applyNumberFormat="1" applyFont="1" applyFill="1" applyBorder="1" applyAlignment="1">
      <alignment horizontal="left"/>
    </xf>
    <xf numFmtId="2" fontId="14" fillId="7" borderId="5" xfId="0" applyNumberFormat="1" applyFont="1" applyFill="1" applyBorder="1" applyAlignment="1">
      <alignment horizontal="center"/>
    </xf>
    <xf numFmtId="2" fontId="14" fillId="7" borderId="6" xfId="0" applyNumberFormat="1" applyFont="1" applyFill="1" applyBorder="1" applyAlignment="1">
      <alignment horizontal="center"/>
    </xf>
    <xf numFmtId="2" fontId="14" fillId="7" borderId="7" xfId="0" applyNumberFormat="1" applyFont="1" applyFill="1" applyBorder="1" applyAlignment="1">
      <alignment horizontal="center"/>
    </xf>
    <xf numFmtId="2" fontId="0" fillId="0" borderId="8" xfId="0" applyNumberFormat="1" applyBorder="1" applyAlignment="1">
      <alignment horizontal="left"/>
    </xf>
    <xf numFmtId="2" fontId="0" fillId="0" borderId="2" xfId="0" applyNumberFormat="1" applyBorder="1" applyAlignment="1">
      <alignment horizontal="left"/>
    </xf>
    <xf numFmtId="2" fontId="0" fillId="0" borderId="9" xfId="0" applyNumberFormat="1" applyBorder="1" applyAlignment="1">
      <alignment horizontal="left"/>
    </xf>
    <xf numFmtId="0" fontId="15" fillId="7" borderId="14" xfId="3" applyFont="1" applyFill="1" applyBorder="1" applyAlignment="1">
      <alignment horizontal="center" vertical="center" wrapText="1"/>
    </xf>
    <xf numFmtId="2" fontId="13" fillId="0" borderId="1" xfId="0" applyNumberFormat="1" applyFont="1" applyFill="1" applyBorder="1" applyAlignment="1">
      <alignment horizontal="left" wrapText="1"/>
    </xf>
    <xf numFmtId="0" fontId="20" fillId="7" borderId="14" xfId="0" applyFont="1" applyFill="1" applyBorder="1" applyAlignment="1">
      <alignment horizontal="center"/>
    </xf>
    <xf numFmtId="0" fontId="20" fillId="7" borderId="34" xfId="0" applyFont="1" applyFill="1" applyBorder="1" applyAlignment="1">
      <alignment horizontal="center"/>
    </xf>
    <xf numFmtId="0" fontId="20" fillId="7" borderId="15" xfId="0" applyFont="1" applyFill="1" applyBorder="1" applyAlignment="1">
      <alignment horizontal="center"/>
    </xf>
    <xf numFmtId="0" fontId="18" fillId="7" borderId="25" xfId="3" applyFont="1" applyFill="1" applyBorder="1" applyAlignment="1">
      <alignment horizontal="center" vertical="center" wrapText="1"/>
    </xf>
    <xf numFmtId="0" fontId="18" fillId="7" borderId="0" xfId="3" applyFont="1" applyFill="1" applyBorder="1" applyAlignment="1">
      <alignment horizontal="center" vertical="center" wrapText="1"/>
    </xf>
    <xf numFmtId="0" fontId="19" fillId="0" borderId="25" xfId="3" applyFont="1" applyFill="1" applyBorder="1" applyAlignment="1">
      <alignment horizontal="left" vertical="center"/>
    </xf>
    <xf numFmtId="0" fontId="19" fillId="0" borderId="0" xfId="3" applyFont="1" applyFill="1" applyBorder="1" applyAlignment="1">
      <alignment horizontal="left" vertical="center"/>
    </xf>
    <xf numFmtId="0" fontId="19" fillId="0" borderId="35" xfId="3" applyFont="1" applyFill="1" applyBorder="1" applyAlignment="1">
      <alignment horizontal="left" vertical="center"/>
    </xf>
    <xf numFmtId="0" fontId="19" fillId="0" borderId="36" xfId="3" applyFont="1" applyFill="1" applyBorder="1" applyAlignment="1">
      <alignment horizontal="left" vertical="center"/>
    </xf>
    <xf numFmtId="0" fontId="20" fillId="7" borderId="13" xfId="0" applyFont="1" applyFill="1" applyBorder="1" applyAlignment="1">
      <alignment horizontal="center" vertical="center"/>
    </xf>
    <xf numFmtId="0" fontId="20" fillId="7" borderId="20" xfId="0" applyFont="1" applyFill="1" applyBorder="1" applyAlignment="1">
      <alignment horizontal="center" vertical="center"/>
    </xf>
    <xf numFmtId="0" fontId="20" fillId="7" borderId="14" xfId="3" applyFont="1" applyFill="1" applyBorder="1" applyAlignment="1">
      <alignment horizontal="center" vertical="center" wrapText="1"/>
    </xf>
    <xf numFmtId="0" fontId="20" fillId="7" borderId="23" xfId="3" applyFont="1" applyFill="1" applyBorder="1" applyAlignment="1">
      <alignment horizontal="center" vertical="center" wrapText="1"/>
    </xf>
    <xf numFmtId="43" fontId="20" fillId="7" borderId="37" xfId="1" applyFont="1" applyFill="1" applyBorder="1" applyAlignment="1">
      <alignment horizontal="center" vertical="center" wrapText="1"/>
    </xf>
    <xf numFmtId="43" fontId="20" fillId="7" borderId="31" xfId="1" applyFont="1" applyFill="1" applyBorder="1" applyAlignment="1">
      <alignment horizontal="center" vertical="center" wrapText="1"/>
    </xf>
    <xf numFmtId="43" fontId="20" fillId="7" borderId="14" xfId="1" applyFont="1" applyFill="1" applyBorder="1" applyAlignment="1">
      <alignment horizontal="center" vertical="center" wrapText="1"/>
    </xf>
    <xf numFmtId="43" fontId="20" fillId="7" borderId="23" xfId="1" applyFont="1" applyFill="1" applyBorder="1" applyAlignment="1">
      <alignment horizontal="center" vertical="center" wrapText="1"/>
    </xf>
    <xf numFmtId="4" fontId="20" fillId="7" borderId="14" xfId="1" applyNumberFormat="1" applyFont="1" applyFill="1" applyBorder="1" applyAlignment="1">
      <alignment horizontal="center" vertical="center" wrapText="1"/>
    </xf>
    <xf numFmtId="4" fontId="20" fillId="7" borderId="23" xfId="1" applyNumberFormat="1" applyFont="1" applyFill="1" applyBorder="1" applyAlignment="1">
      <alignment horizontal="center" vertical="center" wrapText="1"/>
    </xf>
    <xf numFmtId="43" fontId="20" fillId="7" borderId="33" xfId="1" applyFont="1" applyFill="1" applyBorder="1" applyAlignment="1">
      <alignment horizontal="center" vertical="center" wrapText="1"/>
    </xf>
    <xf numFmtId="43" fontId="20" fillId="7" borderId="21" xfId="1" applyFont="1" applyFill="1" applyBorder="1" applyAlignment="1">
      <alignment horizontal="center" vertical="center" wrapText="1"/>
    </xf>
    <xf numFmtId="0" fontId="16" fillId="0" borderId="0" xfId="0" applyFont="1"/>
    <xf numFmtId="10" fontId="16" fillId="0" borderId="0" xfId="2" applyNumberFormat="1" applyFont="1"/>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xf>
    <xf numFmtId="2" fontId="3" fillId="0" borderId="1" xfId="0" applyNumberFormat="1" applyFont="1" applyBorder="1" applyAlignment="1">
      <alignment horizontal="center" vertical="center"/>
    </xf>
    <xf numFmtId="0" fontId="3" fillId="0" borderId="1" xfId="0" applyFont="1" applyFill="1" applyBorder="1" applyAlignment="1">
      <alignment horizontal="center" vertical="center"/>
    </xf>
    <xf numFmtId="43" fontId="3" fillId="0" borderId="1" xfId="0" applyNumberFormat="1" applyFont="1" applyBorder="1" applyAlignment="1">
      <alignment horizontal="center" vertical="center"/>
    </xf>
    <xf numFmtId="0" fontId="3" fillId="0" borderId="1" xfId="0" applyFont="1" applyFill="1" applyBorder="1" applyAlignment="1">
      <alignment horizontal="left" vertical="center" wrapText="1"/>
    </xf>
    <xf numFmtId="2" fontId="3" fillId="0" borderId="1" xfId="0" applyNumberFormat="1" applyFont="1" applyFill="1" applyBorder="1" applyAlignment="1">
      <alignment horizontal="center" vertical="center"/>
    </xf>
    <xf numFmtId="43" fontId="3" fillId="0" borderId="1" xfId="0" applyNumberFormat="1" applyFont="1" applyFill="1" applyBorder="1" applyAlignment="1">
      <alignment horizontal="center" vertical="center"/>
    </xf>
    <xf numFmtId="0" fontId="3" fillId="0" borderId="1" xfId="0" applyFont="1" applyBorder="1" applyAlignment="1">
      <alignment wrapText="1"/>
    </xf>
    <xf numFmtId="0" fontId="3" fillId="0" borderId="1" xfId="0" applyFont="1" applyFill="1" applyBorder="1" applyAlignment="1">
      <alignment wrapText="1"/>
    </xf>
    <xf numFmtId="0" fontId="3" fillId="0" borderId="1" xfId="0" applyFont="1" applyBorder="1" applyAlignment="1">
      <alignment horizontal="left" vertical="top" wrapText="1"/>
    </xf>
    <xf numFmtId="0" fontId="3" fillId="0" borderId="1" xfId="0" applyFont="1" applyBorder="1" applyAlignment="1">
      <alignment vertical="center" wrapText="1"/>
    </xf>
    <xf numFmtId="0" fontId="3" fillId="0" borderId="1" xfId="0" applyFont="1" applyFill="1" applyBorder="1" applyAlignment="1">
      <alignment vertical="center" wrapText="1"/>
    </xf>
    <xf numFmtId="4" fontId="3" fillId="0" borderId="1" xfId="0" applyNumberFormat="1" applyFont="1" applyBorder="1" applyAlignment="1">
      <alignment horizontal="center"/>
    </xf>
    <xf numFmtId="2" fontId="3" fillId="0" borderId="1" xfId="0" applyNumberFormat="1" applyFont="1" applyFill="1" applyBorder="1" applyAlignment="1">
      <alignment horizontal="center"/>
    </xf>
    <xf numFmtId="0" fontId="3" fillId="0" borderId="1" xfId="0" applyFont="1" applyBorder="1"/>
    <xf numFmtId="0" fontId="4" fillId="0" borderId="1" xfId="0" applyFont="1" applyFill="1" applyBorder="1"/>
    <xf numFmtId="43" fontId="3" fillId="0" borderId="1" xfId="0" applyNumberFormat="1" applyFont="1" applyBorder="1"/>
    <xf numFmtId="0" fontId="3" fillId="5" borderId="1" xfId="0" applyFont="1" applyFill="1" applyBorder="1" applyAlignment="1">
      <alignment horizontal="center" vertical="center"/>
    </xf>
    <xf numFmtId="2" fontId="3" fillId="0" borderId="1" xfId="0" applyNumberFormat="1" applyFont="1" applyBorder="1" applyAlignment="1">
      <alignment horizontal="center"/>
    </xf>
    <xf numFmtId="2" fontId="22" fillId="0" borderId="1" xfId="0" applyNumberFormat="1" applyFont="1" applyBorder="1" applyAlignment="1">
      <alignment horizontal="right" vertical="center" wrapText="1"/>
    </xf>
    <xf numFmtId="2" fontId="22" fillId="0" borderId="1" xfId="0" applyNumberFormat="1" applyFont="1" applyFill="1" applyBorder="1" applyAlignment="1">
      <alignment horizontal="right" vertical="center" wrapText="1"/>
    </xf>
    <xf numFmtId="44" fontId="22" fillId="0" borderId="1" xfId="0" applyNumberFormat="1" applyFont="1" applyBorder="1" applyAlignment="1">
      <alignment horizontal="right" vertical="center" wrapText="1"/>
    </xf>
    <xf numFmtId="44" fontId="16" fillId="0" borderId="0" xfId="7" applyFont="1"/>
    <xf numFmtId="164" fontId="16" fillId="0" borderId="0" xfId="0" applyNumberFormat="1" applyFont="1"/>
    <xf numFmtId="44" fontId="16" fillId="0" borderId="0" xfId="0" applyNumberFormat="1" applyFont="1"/>
  </cellXfs>
  <cellStyles count="9">
    <cellStyle name="Moeda" xfId="7" builtinId="4"/>
    <cellStyle name="Moeda 2" xfId="6"/>
    <cellStyle name="Normal" xfId="0" builtinId="0"/>
    <cellStyle name="Normal_Pesquisa no referencial 10 de maio de 2013" xfId="8"/>
    <cellStyle name="Normal_Relação de material" xfId="3"/>
    <cellStyle name="Porcentagem" xfId="2" builtinId="5"/>
    <cellStyle name="Separador de milhares 2 3" xfId="5"/>
    <cellStyle name="Vírgula" xfId="1" builtinId="3"/>
    <cellStyle name="Vírgula 4" xfId="4"/>
  </cellStyles>
  <dxfs count="8">
    <dxf>
      <border>
        <left style="thin">
          <color indexed="64"/>
        </left>
        <right style="thin">
          <color indexed="64"/>
        </right>
        <top style="thin">
          <color indexed="64"/>
        </top>
        <bottom style="thin">
          <color indexed="64"/>
        </bottom>
      </border>
    </dxf>
    <dxf>
      <font>
        <b/>
        <i val="0"/>
        <condense val="0"/>
        <extend val="0"/>
      </font>
      <fill>
        <patternFill>
          <bgColor indexed="22"/>
        </patternFill>
      </fill>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ont>
        <b/>
        <i val="0"/>
        <condense val="0"/>
        <extend val="0"/>
      </font>
      <fill>
        <patternFill>
          <bgColor indexed="22"/>
        </patternFill>
      </fill>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ont>
        <b/>
        <i val="0"/>
        <condense val="0"/>
        <extend val="0"/>
      </font>
      <fill>
        <patternFill>
          <bgColor indexed="22"/>
        </patternFill>
      </fill>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ont>
        <b/>
        <i val="0"/>
        <condense val="0"/>
        <extend val="0"/>
      </font>
      <fill>
        <patternFill>
          <bgColor indexed="22"/>
        </patternFill>
      </fill>
      <border>
        <left style="thin">
          <color indexed="64"/>
        </left>
        <right style="thin">
          <color indexed="64"/>
        </right>
        <top style="thin">
          <color indexed="64"/>
        </top>
        <bottom style="thin">
          <color indexed="64"/>
        </bottom>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1190625</xdr:colOff>
      <xdr:row>7</xdr:row>
      <xdr:rowOff>180975</xdr:rowOff>
    </xdr:to>
    <xdr:pic>
      <xdr:nvPicPr>
        <xdr:cNvPr id="3" name="Picture 218"/>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9001125" cy="1514475"/>
        </a:xfrm>
        <a:prstGeom prst="rect">
          <a:avLst/>
        </a:prstGeom>
        <a:solidFill>
          <a:srgbClr val="FFFF00"/>
        </a:solid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587376</xdr:colOff>
      <xdr:row>0</xdr:row>
      <xdr:rowOff>0</xdr:rowOff>
    </xdr:from>
    <xdr:to>
      <xdr:col>9</xdr:col>
      <xdr:colOff>587376</xdr:colOff>
      <xdr:row>7</xdr:row>
      <xdr:rowOff>180975</xdr:rowOff>
    </xdr:to>
    <xdr:pic>
      <xdr:nvPicPr>
        <xdr:cNvPr id="2" name="Picture 218"/>
        <xdr:cNvPicPr>
          <a:picLocks noChangeAspect="1" noChangeArrowheads="1"/>
        </xdr:cNvPicPr>
      </xdr:nvPicPr>
      <xdr:blipFill>
        <a:blip xmlns:r="http://schemas.openxmlformats.org/officeDocument/2006/relationships" r:embed="rId1" cstate="print"/>
        <a:srcRect/>
        <a:stretch>
          <a:fillRect/>
        </a:stretch>
      </xdr:blipFill>
      <xdr:spPr bwMode="auto">
        <a:xfrm>
          <a:off x="587376" y="0"/>
          <a:ext cx="8445500" cy="1514475"/>
        </a:xfrm>
        <a:prstGeom prst="rect">
          <a:avLst/>
        </a:prstGeom>
        <a:solidFill>
          <a:srgbClr val="FFFF00"/>
        </a:solid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552450</xdr:colOff>
      <xdr:row>0</xdr:row>
      <xdr:rowOff>0</xdr:rowOff>
    </xdr:from>
    <xdr:to>
      <xdr:col>7</xdr:col>
      <xdr:colOff>482600</xdr:colOff>
      <xdr:row>7</xdr:row>
      <xdr:rowOff>180975</xdr:rowOff>
    </xdr:to>
    <xdr:pic>
      <xdr:nvPicPr>
        <xdr:cNvPr id="2" name="Picture 218"/>
        <xdr:cNvPicPr>
          <a:picLocks noChangeAspect="1" noChangeArrowheads="1"/>
        </xdr:cNvPicPr>
      </xdr:nvPicPr>
      <xdr:blipFill>
        <a:blip xmlns:r="http://schemas.openxmlformats.org/officeDocument/2006/relationships" r:embed="rId1" cstate="print"/>
        <a:srcRect/>
        <a:stretch>
          <a:fillRect/>
        </a:stretch>
      </xdr:blipFill>
      <xdr:spPr bwMode="auto">
        <a:xfrm>
          <a:off x="552450" y="0"/>
          <a:ext cx="7826375" cy="1514475"/>
        </a:xfrm>
        <a:prstGeom prst="rect">
          <a:avLst/>
        </a:prstGeom>
        <a:solidFill>
          <a:srgbClr val="FFFF00"/>
        </a:solid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ifpb\Downloads\Or&#231;amento%20Unid%20Remota%20Lucena_com%20eletric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Users\ifpb\Documents\Bruno%20Henrique\Multi\2&#176;%20medi&#231;&#227;o\2A%20MEDI&#199;&#195;O%20MULTI%20CONSTRU&#199;&#213;ES%20-INICI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çamento"/>
      <sheetName val="Memorial de cálculo"/>
      <sheetName val="Composição"/>
      <sheetName val="Cronograma"/>
      <sheetName val="Plan1"/>
    </sheetNames>
    <sheetDataSet>
      <sheetData sheetId="0">
        <row r="76">
          <cell r="C76" t="str">
            <v>ABRACADEIRA EM ACO PARA AMARRACAO DE ELETRODUTOS, TIPO D, COM 3/4" E PARAFUSO DE FIXACAO</v>
          </cell>
        </row>
        <row r="77">
          <cell r="C77" t="str">
            <v>ABRACADEIRA METALICA PARA AMARRACAO DE ELETRODUTOS, TIPO D, COM 1 1/4" E PARAFUSO DE FIXACAO</v>
          </cell>
        </row>
        <row r="78">
          <cell r="C78" t="str">
            <v>ABRACADEIRA METALICA PARA AMARRACAO DE ELETRODUTOS, TIPO D, COM 1" E PARAFUSO DE FIXACAO</v>
          </cell>
        </row>
        <row r="79">
          <cell r="C79" t="str">
            <v>BUCHA DE NYLON SEM ABA S6, COM PARAFUSO DE 4,20 X 40 MM EM ACO ZINCADO COM ROSCA SOBERBA, CABECA CHATA E FENDA PHILLIPS</v>
          </cell>
        </row>
        <row r="80">
          <cell r="C80" t="str">
            <v>CABO DE COBRE FLEXÍVEL ISOLADO, 16 MM², ANTI-CHAMA 0,6/1,0 KV, PARA DISTRIBUIÇÃO - FORNECIMENTO E INSTALAÇÃO. AF_12/2015</v>
          </cell>
        </row>
        <row r="81">
          <cell r="C81" t="str">
            <v>CABO DE COBRE FLEXÍVEL ISOLADO, 2,5 MM², ANTI-CHAMA 450/750 V, PARA CIRCUITOS TERMINAIS - FORNECIMENTO E INSTALAÇÃO. AF_12/2015</v>
          </cell>
        </row>
        <row r="82">
          <cell r="C82" t="str">
            <v>CABO DE COBRE FLEXÍVEL ISOLADO, 4 MM², ANTI-CHAMA 450/750 V, PARA CIRCUITOS TERMINAIS - FORNECIMENTO E INSTALAÇÃO. AF_12/2015</v>
          </cell>
        </row>
        <row r="83">
          <cell r="C83" t="str">
            <v>CABO DE COBRE FLEXÍVEL ISOLADO, 6 MM², ANTI-CHAMA 450/750 V, PARA CIRCUITOS TERMINAIS - FORNECIMENTO E INSTALAÇÃO. AF_12/2015</v>
          </cell>
        </row>
        <row r="84">
          <cell r="C84" t="str">
            <v>CAIXA DE PASSAGEM 20X20X25 FUNDO BRITA COM TAMPA</v>
          </cell>
        </row>
        <row r="85">
          <cell r="C85" t="str">
            <v>CAIXA DE PASSAGEM 60X60X70 FUNDO BRITA COM TAMPA</v>
          </cell>
        </row>
        <row r="86">
          <cell r="C86" t="str">
            <v>CAIXA RETANGULAR 4" X 2", PVC, INSTALADA EM PAREDE - FORNECIMENTO E INSTALAÇÃO. AF_12/2015</v>
          </cell>
        </row>
        <row r="87">
          <cell r="C87" t="str">
            <v>CAIXA RETANGULAR 4" X 4", PVC, INSTALADA EM PAREDE - FORNECIMENTO E INSTALAÇÃO. AF_12/2015</v>
          </cell>
        </row>
        <row r="88">
          <cell r="C88" t="str">
            <v>DISJUNTOR MONOPOLAR TIPO DIN, CORRENTE NOMINAL DE 16A - FORNECIMENTO E INSTALAÇÃO. AF_04/2016</v>
          </cell>
        </row>
        <row r="89">
          <cell r="C89" t="str">
            <v>DISJUNTOR MONOPOLAR TIPO DIN, CORRENTE NOMINAL DE 20A - FORNECIMENTO E INSTALAÇÃO. AF_04/2016</v>
          </cell>
        </row>
        <row r="90">
          <cell r="C90" t="str">
            <v>DISJUNTOR MONOPOLAR TIPO DIN, CORRENTE NOMINAL DE 20A - FORNECIMENTO E INSTALAÇÃO. AF_04/2016</v>
          </cell>
        </row>
        <row r="91">
          <cell r="C91" t="str">
            <v>DISJUNTOR TRIPOLAR TIPO DIN, CORRENTE NOMINAL DE 25A - FORNECIMENTO E INSTALAÇÃO. AF_04/2016</v>
          </cell>
        </row>
        <row r="92">
          <cell r="C92" t="str">
            <v>DISJUNTOR TRIPOLAR TIPO DIN, CORRENTE NOMINAL DE 32A - FORNECIMENTO E INSTALAÇÃO. AF_04/2016</v>
          </cell>
        </row>
        <row r="93">
          <cell r="C93" t="str">
            <v>DISJUNTOR TRIPOLAR TIPO DIN, CORRENTE NOMINAL DE 40A - FORNECIMENTO E INSTALAÇÃO. AF_04/2016</v>
          </cell>
        </row>
        <row r="94">
          <cell r="C94" t="str">
            <v>DISJUNTOR TRIPOLAR TIPO DIN, CORRENTE NOMINAL DE 50A - FORNECIMENTO E INSTALAÇÃO. AF_04/2016</v>
          </cell>
        </row>
        <row r="95">
          <cell r="C95" t="str">
            <v>ELETRODUTO RÍGIDO ROSCÁVEL, PVC, DN 25 MM (3/4"), PARA CIRCUITOS TERMINAIS, INSTALADO EM PAREDE - FORNECIMENTO E INSTALAÇÃO. AF_12/2015</v>
          </cell>
        </row>
        <row r="96">
          <cell r="C96" t="str">
            <v>ELETRODUTO RÍGIDO ROSCÁVEL, PVC, DN 32 MM (1"), PARA CIRCUITOS TERMINAIS, INSTALADO EM PAREDE - FORNECIMENTO E INSTALAÇÃO. AF_12/2015</v>
          </cell>
        </row>
        <row r="97">
          <cell r="C97" t="str">
            <v>ELETRODUTO RÍGIDO ROSCÁVEL, PVC, DN 40 MM (1 1/4"), PARA CIRCUITOS TERMINAIS, INSTALADO EM PAREDE - FORNECIMENTO E INSTALAÇÃO. AF_12/2015</v>
          </cell>
        </row>
        <row r="98">
          <cell r="C98" t="str">
            <v>ENTRADA DE ENERGIA ELETRICA AEREA TRIFASICA 70A EM POSTE DE CONCRETO (INCLUINDO CX DE MEDIÇÃO, DISJUNTOR, CABO DE COBRE NU 16MM2, CABO COM ISOLAÇÃO EPR/XLPE - 0,6/1KV DE 16MM2, COM POSTE 5 A 7M/300)</v>
          </cell>
        </row>
        <row r="99">
          <cell r="C99" t="str">
            <v>INTERRUPTOR SIMPLES (1 MÓDULO), 10A/250V, INCLUINDO SUPORTE E PLACA -  FORNECIMENTO E INSTALAÇÃO. AF_12/2015</v>
          </cell>
        </row>
        <row r="100">
          <cell r="C100" t="str">
            <v>INTERRUPTOR SIMPLES (2 MÓDULOS), 10A/250V, INCLUINDO SUPORTE E PLACA -  FORNECIMENTO E INSTALAÇÃO. AF_12/2015</v>
          </cell>
        </row>
        <row r="101">
          <cell r="C101" t="str">
            <v>LUMINÁRIA FLUORESCENTE DE EMBUTIR 2 X 40 W T8 (TECNOLUX REF.FLE-8157/232 OU SIMILAR), COMPLETA</v>
          </cell>
        </row>
        <row r="102">
          <cell r="C102" t="str">
            <v>QUADRO DE DISTRIBUICAO DE ENERGIA DE EMBUTIR, EM CHAPA METALICA, PARA 18 DISJUNTORES TERMOMAGNETICOS MONOPOLARES, COM BARRAMENTO TRIFASICO E NEUTRO, FORNECIMENTO E INSTALACAO.</v>
          </cell>
        </row>
        <row r="103">
          <cell r="C103" t="str">
            <v>REFLETOR RETANGULAR FECHADO COM LAMPADA VAPOR METALICO 400 W, INCL PROJETOR E REATOR P\ 1 LAMPADA VAPOR DE MERCURIO 400W (base E40) FORNECIMENTO E INSTALAÇÂO</v>
          </cell>
        </row>
        <row r="104">
          <cell r="C104" t="str">
            <v>SPOT TIPO ARANDELA EM ALUMÍNIO, C/ LÂMPADA FLUORESCENTE ELETRÔNICA PL 23W (TECNOLUX REF. 3926 OU SIMILAR)</v>
          </cell>
        </row>
        <row r="105">
          <cell r="C105" t="str">
            <v>TOMADA BAIXA DE EMBUTIR (1 MÓDULO), 2P+T 10 A, INCLUINDO SUPORTE E PLACA - FORNECIMENTO E INSTALAÇÃO. AF_12/2015</v>
          </cell>
        </row>
      </sheetData>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letim de Medição Real"/>
      <sheetName val="Memória de cálculo"/>
    </sheetNames>
    <sheetDataSet>
      <sheetData sheetId="0">
        <row r="2">
          <cell r="A2" t="str">
            <v>OBRA: CONSTRUÇÃO DA RECEPÇÃO E ADEQUAÇÃO DO SISTEMA DE COMBATE A INCÊNDIO DA REITORIA DO IFPB</v>
          </cell>
        </row>
        <row r="8">
          <cell r="B8" t="str">
            <v>SERVIÇOS PRELIMINARES</v>
          </cell>
        </row>
      </sheetData>
      <sheetData sheetId="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9:J136"/>
  <sheetViews>
    <sheetView tabSelected="1" zoomScaleNormal="100" workbookViewId="0">
      <selection activeCell="H1" sqref="H1:H1048576"/>
    </sheetView>
  </sheetViews>
  <sheetFormatPr defaultRowHeight="15" x14ac:dyDescent="0.25"/>
  <cols>
    <col min="1" max="1" width="9.140625" style="236"/>
    <col min="2" max="2" width="17.7109375" style="236" customWidth="1"/>
    <col min="3" max="3" width="60" style="236" customWidth="1"/>
    <col min="4" max="4" width="9.140625" style="236"/>
    <col min="5" max="5" width="10.85546875" style="236" customWidth="1"/>
    <col min="6" max="6" width="13.28515625" style="236" customWidth="1"/>
    <col min="7" max="7" width="19.7109375" style="236" bestFit="1" customWidth="1"/>
    <col min="8" max="8" width="9.140625" style="236"/>
    <col min="9" max="9" width="14.28515625" style="236" bestFit="1" customWidth="1"/>
    <col min="10" max="10" width="11.7109375" style="236" bestFit="1" customWidth="1"/>
    <col min="11" max="16384" width="9.140625" style="236"/>
  </cols>
  <sheetData>
    <row r="9" spans="1:7" x14ac:dyDescent="0.25">
      <c r="A9" s="172" t="s">
        <v>0</v>
      </c>
      <c r="B9" s="172"/>
      <c r="C9" s="172"/>
      <c r="D9" s="172"/>
      <c r="E9" s="172"/>
      <c r="F9" s="172"/>
      <c r="G9" s="172"/>
    </row>
    <row r="10" spans="1:7" x14ac:dyDescent="0.25">
      <c r="A10" s="172" t="s">
        <v>362</v>
      </c>
      <c r="B10" s="172"/>
      <c r="C10" s="172"/>
      <c r="D10" s="172"/>
      <c r="E10" s="172"/>
      <c r="F10" s="172"/>
      <c r="G10" s="172"/>
    </row>
    <row r="11" spans="1:7" x14ac:dyDescent="0.25">
      <c r="A11" s="177" t="s">
        <v>569</v>
      </c>
      <c r="B11" s="177"/>
      <c r="C11" s="177"/>
      <c r="D11" s="177"/>
      <c r="E11" s="177"/>
      <c r="F11" s="177"/>
      <c r="G11" s="177"/>
    </row>
    <row r="12" spans="1:7" x14ac:dyDescent="0.25">
      <c r="A12" s="173" t="s">
        <v>1</v>
      </c>
      <c r="B12" s="173" t="s">
        <v>2</v>
      </c>
      <c r="C12" s="172" t="s">
        <v>3</v>
      </c>
      <c r="D12" s="174" t="s">
        <v>4</v>
      </c>
      <c r="E12" s="175" t="s">
        <v>5</v>
      </c>
      <c r="F12" s="175" t="s">
        <v>6</v>
      </c>
      <c r="G12" s="176" t="s">
        <v>7</v>
      </c>
    </row>
    <row r="13" spans="1:7" ht="24.75" customHeight="1" x14ac:dyDescent="0.25">
      <c r="A13" s="173"/>
      <c r="B13" s="173"/>
      <c r="C13" s="172"/>
      <c r="D13" s="174"/>
      <c r="E13" s="175"/>
      <c r="F13" s="175"/>
      <c r="G13" s="176"/>
    </row>
    <row r="14" spans="1:7" x14ac:dyDescent="0.25">
      <c r="A14" s="18" t="s">
        <v>8</v>
      </c>
      <c r="B14" s="10"/>
      <c r="C14" s="11" t="s">
        <v>9</v>
      </c>
      <c r="D14" s="12"/>
      <c r="E14" s="13"/>
      <c r="F14" s="13"/>
      <c r="G14" s="19">
        <f>SUM(G15:G22)</f>
        <v>1117.0999999999999</v>
      </c>
    </row>
    <row r="15" spans="1:7" x14ac:dyDescent="0.25">
      <c r="A15" s="20" t="s">
        <v>10</v>
      </c>
      <c r="B15" s="238" t="s">
        <v>11</v>
      </c>
      <c r="C15" s="239" t="s">
        <v>411</v>
      </c>
      <c r="D15" s="240" t="s">
        <v>13</v>
      </c>
      <c r="E15" s="241">
        <f>'Memória de Cálculo'!N6</f>
        <v>1.8393300000000006</v>
      </c>
      <c r="F15" s="242">
        <v>20.059999999999999</v>
      </c>
      <c r="G15" s="243">
        <f>ROUND(E15*F15,2)</f>
        <v>36.9</v>
      </c>
    </row>
    <row r="16" spans="1:7" ht="38.25" x14ac:dyDescent="0.25">
      <c r="A16" s="20" t="s">
        <v>14</v>
      </c>
      <c r="B16" s="238" t="s">
        <v>15</v>
      </c>
      <c r="C16" s="239" t="s">
        <v>570</v>
      </c>
      <c r="D16" s="240" t="s">
        <v>13</v>
      </c>
      <c r="E16" s="241">
        <f>'Memória de Cálculo'!N17</f>
        <v>2.7442799999999998</v>
      </c>
      <c r="F16" s="242">
        <v>35.17</v>
      </c>
      <c r="G16" s="243">
        <f>ROUND(E16*F16,2)</f>
        <v>96.52</v>
      </c>
    </row>
    <row r="17" spans="1:7" x14ac:dyDescent="0.25">
      <c r="A17" s="20" t="s">
        <v>17</v>
      </c>
      <c r="B17" s="238" t="s">
        <v>571</v>
      </c>
      <c r="C17" s="239" t="s">
        <v>363</v>
      </c>
      <c r="D17" s="240" t="s">
        <v>13</v>
      </c>
      <c r="E17" s="241">
        <f>'Memória de Cálculo'!N24</f>
        <v>3.28335</v>
      </c>
      <c r="F17" s="242">
        <v>13.37</v>
      </c>
      <c r="G17" s="243">
        <f t="shared" ref="G17:G22" si="0">ROUND(E17*F17,2)</f>
        <v>43.9</v>
      </c>
    </row>
    <row r="18" spans="1:7" x14ac:dyDescent="0.25">
      <c r="A18" s="20" t="s">
        <v>18</v>
      </c>
      <c r="B18" s="238" t="s">
        <v>19</v>
      </c>
      <c r="C18" s="239" t="s">
        <v>364</v>
      </c>
      <c r="D18" s="240" t="s">
        <v>13</v>
      </c>
      <c r="E18" s="241">
        <f>'Memória de Cálculo'!N29</f>
        <v>8.9</v>
      </c>
      <c r="F18" s="242">
        <v>9.33</v>
      </c>
      <c r="G18" s="243">
        <f t="shared" si="0"/>
        <v>83.04</v>
      </c>
    </row>
    <row r="19" spans="1:7" x14ac:dyDescent="0.25">
      <c r="A19" s="20" t="s">
        <v>21</v>
      </c>
      <c r="B19" s="238" t="s">
        <v>22</v>
      </c>
      <c r="C19" s="239" t="s">
        <v>365</v>
      </c>
      <c r="D19" s="240" t="s">
        <v>13</v>
      </c>
      <c r="E19" s="241">
        <f>'Memória de Cálculo'!N34</f>
        <v>57.6935</v>
      </c>
      <c r="F19" s="242">
        <v>13.37</v>
      </c>
      <c r="G19" s="243">
        <f t="shared" si="0"/>
        <v>771.36</v>
      </c>
    </row>
    <row r="20" spans="1:7" x14ac:dyDescent="0.25">
      <c r="A20" s="20" t="s">
        <v>24</v>
      </c>
      <c r="B20" s="112" t="s">
        <v>341</v>
      </c>
      <c r="C20" s="244" t="s">
        <v>366</v>
      </c>
      <c r="D20" s="242" t="s">
        <v>26</v>
      </c>
      <c r="E20" s="245">
        <f>'Memória de Cálculo'!N41</f>
        <v>7</v>
      </c>
      <c r="F20" s="242">
        <v>7.03</v>
      </c>
      <c r="G20" s="246">
        <f t="shared" si="0"/>
        <v>49.21</v>
      </c>
    </row>
    <row r="21" spans="1:7" x14ac:dyDescent="0.25">
      <c r="A21" s="20" t="s">
        <v>27</v>
      </c>
      <c r="B21" s="238" t="s">
        <v>28</v>
      </c>
      <c r="C21" s="239" t="s">
        <v>367</v>
      </c>
      <c r="D21" s="240" t="s">
        <v>26</v>
      </c>
      <c r="E21" s="241">
        <f>'Memória de Cálculo'!N45</f>
        <v>1</v>
      </c>
      <c r="F21" s="242">
        <v>9.61</v>
      </c>
      <c r="G21" s="243">
        <f t="shared" si="0"/>
        <v>9.61</v>
      </c>
    </row>
    <row r="22" spans="1:7" x14ac:dyDescent="0.25">
      <c r="A22" s="20" t="s">
        <v>30</v>
      </c>
      <c r="B22" s="238" t="s">
        <v>341</v>
      </c>
      <c r="C22" s="239" t="s">
        <v>368</v>
      </c>
      <c r="D22" s="240" t="s">
        <v>26</v>
      </c>
      <c r="E22" s="241">
        <f>'Memória de Cálculo'!N49</f>
        <v>2</v>
      </c>
      <c r="F22" s="242">
        <v>13.28</v>
      </c>
      <c r="G22" s="243">
        <f t="shared" si="0"/>
        <v>26.56</v>
      </c>
    </row>
    <row r="23" spans="1:7" x14ac:dyDescent="0.25">
      <c r="A23" s="18">
        <v>2</v>
      </c>
      <c r="B23" s="14"/>
      <c r="C23" s="15" t="s">
        <v>32</v>
      </c>
      <c r="D23" s="16"/>
      <c r="E23" s="17"/>
      <c r="F23" s="17"/>
      <c r="G23" s="19">
        <f>SUM(G24:G26)</f>
        <v>632.20000000000005</v>
      </c>
    </row>
    <row r="24" spans="1:7" ht="25.5" x14ac:dyDescent="0.25">
      <c r="A24" s="20" t="s">
        <v>33</v>
      </c>
      <c r="B24" s="238" t="s">
        <v>519</v>
      </c>
      <c r="C24" s="143" t="s">
        <v>573</v>
      </c>
      <c r="D24" s="240" t="s">
        <v>36</v>
      </c>
      <c r="E24" s="241">
        <f>'Memória de Cálculo'!N54</f>
        <v>1.7258399999999998</v>
      </c>
      <c r="F24" s="242">
        <v>46.44</v>
      </c>
      <c r="G24" s="243">
        <f>ROUND(E24*F24,2)</f>
        <v>80.150000000000006</v>
      </c>
    </row>
    <row r="25" spans="1:7" ht="25.5" x14ac:dyDescent="0.25">
      <c r="A25" s="20" t="s">
        <v>472</v>
      </c>
      <c r="B25" s="238" t="s">
        <v>34</v>
      </c>
      <c r="C25" s="239" t="s">
        <v>369</v>
      </c>
      <c r="D25" s="240" t="s">
        <v>36</v>
      </c>
      <c r="E25" s="241">
        <f>'Memória de Cálculo'!N58</f>
        <v>6.8605799999999997</v>
      </c>
      <c r="F25" s="242">
        <v>76.63</v>
      </c>
      <c r="G25" s="243">
        <f>ROUND(E25*F25,2)</f>
        <v>525.73</v>
      </c>
    </row>
    <row r="26" spans="1:7" x14ac:dyDescent="0.25">
      <c r="A26" s="20" t="s">
        <v>474</v>
      </c>
      <c r="B26" s="238" t="s">
        <v>341</v>
      </c>
      <c r="C26" s="239" t="s">
        <v>473</v>
      </c>
      <c r="D26" s="240" t="s">
        <v>36</v>
      </c>
      <c r="E26" s="241">
        <f>'Memória de Cálculo'!N64</f>
        <v>0.74736000000000002</v>
      </c>
      <c r="F26" s="242">
        <v>35.22</v>
      </c>
      <c r="G26" s="243">
        <f>ROUND(E26*F26,2)</f>
        <v>26.32</v>
      </c>
    </row>
    <row r="27" spans="1:7" x14ac:dyDescent="0.25">
      <c r="A27" s="18" t="s">
        <v>37</v>
      </c>
      <c r="B27" s="10"/>
      <c r="C27" s="11" t="s">
        <v>497</v>
      </c>
      <c r="D27" s="12"/>
      <c r="E27" s="13"/>
      <c r="F27" s="17"/>
      <c r="G27" s="19">
        <f>SUM(G28:G30)</f>
        <v>2957.67</v>
      </c>
    </row>
    <row r="28" spans="1:7" ht="39" x14ac:dyDescent="0.25">
      <c r="A28" s="20" t="s">
        <v>39</v>
      </c>
      <c r="B28" s="238" t="s">
        <v>40</v>
      </c>
      <c r="C28" s="247" t="s">
        <v>370</v>
      </c>
      <c r="D28" s="240" t="s">
        <v>42</v>
      </c>
      <c r="E28" s="241">
        <f>'Memória de Cálculo'!N70</f>
        <v>41.678699999999999</v>
      </c>
      <c r="F28" s="242">
        <v>42.98</v>
      </c>
      <c r="G28" s="243">
        <f>ROUND(E28*F28,2)</f>
        <v>1791.35</v>
      </c>
    </row>
    <row r="29" spans="1:7" ht="39" x14ac:dyDescent="0.25">
      <c r="A29" s="20" t="s">
        <v>43</v>
      </c>
      <c r="B29" s="112" t="s">
        <v>341</v>
      </c>
      <c r="C29" s="248" t="s">
        <v>371</v>
      </c>
      <c r="D29" s="242" t="s">
        <v>42</v>
      </c>
      <c r="E29" s="245">
        <f>'Memória de Cálculo'!N82</f>
        <v>3.2789999999999999</v>
      </c>
      <c r="F29" s="245">
        <v>54.55</v>
      </c>
      <c r="G29" s="246">
        <f>ROUND(E29*F29,2)</f>
        <v>178.87</v>
      </c>
    </row>
    <row r="30" spans="1:7" ht="26.25" x14ac:dyDescent="0.25">
      <c r="A30" s="20" t="s">
        <v>45</v>
      </c>
      <c r="B30" s="238" t="s">
        <v>316</v>
      </c>
      <c r="C30" s="247" t="s">
        <v>372</v>
      </c>
      <c r="D30" s="240" t="s">
        <v>44</v>
      </c>
      <c r="E30" s="241">
        <f>'Memória de Cálculo'!N86</f>
        <v>53.9</v>
      </c>
      <c r="F30" s="245">
        <v>18.32</v>
      </c>
      <c r="G30" s="243">
        <f>ROUND(E30*F30,2)</f>
        <v>987.45</v>
      </c>
    </row>
    <row r="31" spans="1:7" x14ac:dyDescent="0.25">
      <c r="A31" s="18">
        <v>4</v>
      </c>
      <c r="B31" s="10"/>
      <c r="C31" s="11" t="s">
        <v>46</v>
      </c>
      <c r="D31" s="12"/>
      <c r="E31" s="13"/>
      <c r="F31" s="17"/>
      <c r="G31" s="19">
        <f>SUM(G32:G36)</f>
        <v>10895.170000000002</v>
      </c>
    </row>
    <row r="32" spans="1:7" ht="42" customHeight="1" x14ac:dyDescent="0.25">
      <c r="A32" s="20" t="s">
        <v>47</v>
      </c>
      <c r="B32" s="238" t="s">
        <v>48</v>
      </c>
      <c r="C32" s="249" t="s">
        <v>49</v>
      </c>
      <c r="D32" s="240" t="s">
        <v>42</v>
      </c>
      <c r="E32" s="241">
        <f>'Memória de Cálculo'!N96</f>
        <v>62.400700000000001</v>
      </c>
      <c r="F32" s="242">
        <v>2.33</v>
      </c>
      <c r="G32" s="243">
        <f>ROUND(E32*F32,2)</f>
        <v>145.38999999999999</v>
      </c>
    </row>
    <row r="33" spans="1:7" ht="40.5" customHeight="1" x14ac:dyDescent="0.25">
      <c r="A33" s="20" t="s">
        <v>50</v>
      </c>
      <c r="B33" s="238" t="s">
        <v>51</v>
      </c>
      <c r="C33" s="250" t="s">
        <v>52</v>
      </c>
      <c r="D33" s="240" t="s">
        <v>42</v>
      </c>
      <c r="E33" s="241">
        <f>'Memória de Cálculo'!N108</f>
        <v>38.867399999999996</v>
      </c>
      <c r="F33" s="242">
        <v>16.77</v>
      </c>
      <c r="G33" s="243">
        <f t="shared" ref="G33:G39" si="1">ROUND(E33*F33,2)</f>
        <v>651.80999999999995</v>
      </c>
    </row>
    <row r="34" spans="1:7" ht="25.5" x14ac:dyDescent="0.25">
      <c r="A34" s="20" t="s">
        <v>53</v>
      </c>
      <c r="B34" s="112" t="s">
        <v>520</v>
      </c>
      <c r="C34" s="251" t="s">
        <v>54</v>
      </c>
      <c r="D34" s="242" t="s">
        <v>42</v>
      </c>
      <c r="E34" s="245">
        <f>'Memória de Cálculo'!N114</f>
        <v>66.106099999999998</v>
      </c>
      <c r="F34" s="242">
        <v>19.61</v>
      </c>
      <c r="G34" s="243">
        <f t="shared" si="1"/>
        <v>1296.3399999999999</v>
      </c>
    </row>
    <row r="35" spans="1:7" ht="26.25" x14ac:dyDescent="0.25">
      <c r="A35" s="20" t="s">
        <v>55</v>
      </c>
      <c r="B35" s="238" t="s">
        <v>341</v>
      </c>
      <c r="C35" s="148" t="s">
        <v>575</v>
      </c>
      <c r="D35" s="240" t="s">
        <v>42</v>
      </c>
      <c r="E35" s="252">
        <f>'Memória de Cálculo'!N126</f>
        <v>203.41</v>
      </c>
      <c r="F35" s="253">
        <v>37.71</v>
      </c>
      <c r="G35" s="243">
        <f t="shared" si="1"/>
        <v>7670.59</v>
      </c>
    </row>
    <row r="36" spans="1:7" ht="26.25" x14ac:dyDescent="0.25">
      <c r="A36" s="20" t="s">
        <v>57</v>
      </c>
      <c r="B36" s="238" t="s">
        <v>341</v>
      </c>
      <c r="C36" s="148" t="s">
        <v>583</v>
      </c>
      <c r="D36" s="240" t="s">
        <v>42</v>
      </c>
      <c r="E36" s="252">
        <f>'Memória de Cálculo'!N139</f>
        <v>38.867399999999996</v>
      </c>
      <c r="F36" s="253">
        <v>29.1</v>
      </c>
      <c r="G36" s="243">
        <f t="shared" si="1"/>
        <v>1131.04</v>
      </c>
    </row>
    <row r="37" spans="1:7" x14ac:dyDescent="0.25">
      <c r="A37" s="18" t="s">
        <v>62</v>
      </c>
      <c r="B37" s="10"/>
      <c r="C37" s="11" t="s">
        <v>59</v>
      </c>
      <c r="D37" s="12"/>
      <c r="E37" s="13"/>
      <c r="F37" s="17"/>
      <c r="G37" s="19">
        <f>SUM(G38:G41)</f>
        <v>3933.24</v>
      </c>
    </row>
    <row r="38" spans="1:7" ht="25.5" x14ac:dyDescent="0.25">
      <c r="A38" s="20" t="s">
        <v>64</v>
      </c>
      <c r="B38" s="112" t="s">
        <v>325</v>
      </c>
      <c r="C38" s="244" t="s">
        <v>373</v>
      </c>
      <c r="D38" s="242" t="s">
        <v>42</v>
      </c>
      <c r="E38" s="245">
        <f>'Memória de Cálculo'!N146</f>
        <v>31.411000000000005</v>
      </c>
      <c r="F38" s="245">
        <v>18.28</v>
      </c>
      <c r="G38" s="243">
        <f t="shared" si="1"/>
        <v>574.19000000000005</v>
      </c>
    </row>
    <row r="39" spans="1:7" ht="25.5" x14ac:dyDescent="0.25">
      <c r="A39" s="20" t="s">
        <v>223</v>
      </c>
      <c r="B39" s="238" t="s">
        <v>60</v>
      </c>
      <c r="C39" s="239" t="s">
        <v>374</v>
      </c>
      <c r="D39" s="240" t="s">
        <v>42</v>
      </c>
      <c r="E39" s="241">
        <f>'Memória de Cálculo'!N154</f>
        <v>53.43</v>
      </c>
      <c r="F39" s="245">
        <v>46.19</v>
      </c>
      <c r="G39" s="243">
        <f t="shared" si="1"/>
        <v>2467.9299999999998</v>
      </c>
    </row>
    <row r="40" spans="1:7" ht="25.5" x14ac:dyDescent="0.25">
      <c r="A40" s="20" t="s">
        <v>65</v>
      </c>
      <c r="B40" s="244" t="s">
        <v>326</v>
      </c>
      <c r="C40" s="244" t="s">
        <v>375</v>
      </c>
      <c r="D40" s="242" t="s">
        <v>36</v>
      </c>
      <c r="E40" s="245">
        <f>'Memória de Cálculo'!N159</f>
        <v>1.8888</v>
      </c>
      <c r="F40" s="245">
        <v>330.56</v>
      </c>
      <c r="G40" s="243">
        <f>ROUND(E40*F40,2)</f>
        <v>624.36</v>
      </c>
    </row>
    <row r="41" spans="1:7" x14ac:dyDescent="0.25">
      <c r="A41" s="20" t="s">
        <v>343</v>
      </c>
      <c r="B41" s="112" t="s">
        <v>341</v>
      </c>
      <c r="C41" s="244" t="s">
        <v>376</v>
      </c>
      <c r="D41" s="242" t="s">
        <v>36</v>
      </c>
      <c r="E41" s="245">
        <f>'Memória de Cálculo'!N164</f>
        <v>0.98370000000000002</v>
      </c>
      <c r="F41" s="245">
        <v>271.18</v>
      </c>
      <c r="G41" s="246">
        <f>ROUND(E41*F41,2)</f>
        <v>266.76</v>
      </c>
    </row>
    <row r="42" spans="1:7" x14ac:dyDescent="0.25">
      <c r="A42" s="18" t="s">
        <v>71</v>
      </c>
      <c r="B42" s="10"/>
      <c r="C42" s="11" t="s">
        <v>63</v>
      </c>
      <c r="D42" s="12"/>
      <c r="E42" s="13"/>
      <c r="F42" s="17"/>
      <c r="G42" s="19">
        <f>SUM(G43:G49)</f>
        <v>14641.449999999997</v>
      </c>
    </row>
    <row r="43" spans="1:7" ht="51.75" x14ac:dyDescent="0.25">
      <c r="A43" s="20" t="s">
        <v>73</v>
      </c>
      <c r="B43" s="238" t="s">
        <v>341</v>
      </c>
      <c r="C43" s="247" t="s">
        <v>377</v>
      </c>
      <c r="D43" s="242" t="s">
        <v>150</v>
      </c>
      <c r="E43" s="241">
        <f>'Memória de Cálculo'!N170</f>
        <v>5</v>
      </c>
      <c r="F43" s="245">
        <v>483.93</v>
      </c>
      <c r="G43" s="243">
        <f t="shared" ref="G43:G69" si="2">ROUND(E43*F43,2)</f>
        <v>2419.65</v>
      </c>
    </row>
    <row r="44" spans="1:7" ht="39" x14ac:dyDescent="0.25">
      <c r="A44" s="20" t="s">
        <v>76</v>
      </c>
      <c r="B44" s="238" t="s">
        <v>590</v>
      </c>
      <c r="C44" s="247" t="s">
        <v>591</v>
      </c>
      <c r="D44" s="242" t="s">
        <v>150</v>
      </c>
      <c r="E44" s="241">
        <f>'Memória de Cálculo'!N175</f>
        <v>2</v>
      </c>
      <c r="F44" s="245">
        <v>777.47</v>
      </c>
      <c r="G44" s="243">
        <f t="shared" si="2"/>
        <v>1554.94</v>
      </c>
    </row>
    <row r="45" spans="1:7" ht="26.25" x14ac:dyDescent="0.25">
      <c r="A45" s="20" t="s">
        <v>297</v>
      </c>
      <c r="B45" s="238" t="s">
        <v>341</v>
      </c>
      <c r="C45" s="247" t="s">
        <v>621</v>
      </c>
      <c r="D45" s="242" t="s">
        <v>42</v>
      </c>
      <c r="E45" s="241">
        <f>'Memória de Cálculo'!N184</f>
        <v>3.25</v>
      </c>
      <c r="F45" s="245">
        <v>727.71</v>
      </c>
      <c r="G45" s="243">
        <f t="shared" si="2"/>
        <v>2365.06</v>
      </c>
    </row>
    <row r="46" spans="1:7" x14ac:dyDescent="0.25">
      <c r="A46" s="20" t="s">
        <v>298</v>
      </c>
      <c r="B46" s="238" t="s">
        <v>67</v>
      </c>
      <c r="C46" s="254" t="s">
        <v>378</v>
      </c>
      <c r="D46" s="242" t="s">
        <v>42</v>
      </c>
      <c r="E46" s="241">
        <f>'Memória de Cálculo'!N189</f>
        <v>1.248</v>
      </c>
      <c r="F46" s="245">
        <v>828.85</v>
      </c>
      <c r="G46" s="243">
        <f t="shared" si="2"/>
        <v>1034.4000000000001</v>
      </c>
    </row>
    <row r="47" spans="1:7" x14ac:dyDescent="0.25">
      <c r="A47" s="20" t="s">
        <v>299</v>
      </c>
      <c r="B47" s="238" t="s">
        <v>68</v>
      </c>
      <c r="C47" s="254" t="s">
        <v>379</v>
      </c>
      <c r="D47" s="242" t="s">
        <v>42</v>
      </c>
      <c r="E47" s="241">
        <f>'Memória de Cálculo'!N194</f>
        <v>10.4</v>
      </c>
      <c r="F47" s="245">
        <v>272.52</v>
      </c>
      <c r="G47" s="243">
        <f t="shared" si="2"/>
        <v>2834.21</v>
      </c>
    </row>
    <row r="48" spans="1:7" x14ac:dyDescent="0.25">
      <c r="A48" s="20"/>
      <c r="B48" s="238"/>
      <c r="C48" s="255" t="s">
        <v>380</v>
      </c>
      <c r="D48" s="240"/>
      <c r="E48" s="240"/>
      <c r="F48" s="242"/>
      <c r="G48" s="256"/>
    </row>
    <row r="49" spans="1:7" ht="25.5" x14ac:dyDescent="0.25">
      <c r="A49" s="20" t="s">
        <v>344</v>
      </c>
      <c r="B49" s="112">
        <v>94582</v>
      </c>
      <c r="C49" s="251" t="s">
        <v>592</v>
      </c>
      <c r="D49" s="242" t="s">
        <v>42</v>
      </c>
      <c r="E49" s="245">
        <f>'Memória de Cálculo'!N200</f>
        <v>13.6</v>
      </c>
      <c r="F49" s="242">
        <v>325.97000000000003</v>
      </c>
      <c r="G49" s="246">
        <f t="shared" si="2"/>
        <v>4433.1899999999996</v>
      </c>
    </row>
    <row r="50" spans="1:7" x14ac:dyDescent="0.25">
      <c r="A50" s="18" t="s">
        <v>79</v>
      </c>
      <c r="B50" s="10"/>
      <c r="C50" s="11" t="s">
        <v>72</v>
      </c>
      <c r="D50" s="12"/>
      <c r="E50" s="13"/>
      <c r="F50" s="17"/>
      <c r="G50" s="19">
        <f>SUM(G51:G53)</f>
        <v>12077.070000000002</v>
      </c>
    </row>
    <row r="51" spans="1:7" ht="26.25" x14ac:dyDescent="0.25">
      <c r="A51" s="20" t="s">
        <v>81</v>
      </c>
      <c r="B51" s="238" t="s">
        <v>74</v>
      </c>
      <c r="C51" s="247" t="s">
        <v>382</v>
      </c>
      <c r="D51" s="240" t="s">
        <v>42</v>
      </c>
      <c r="E51" s="241">
        <f>'Memória de Cálculo'!N207</f>
        <v>269.31500000000005</v>
      </c>
      <c r="F51" s="242">
        <v>27.49</v>
      </c>
      <c r="G51" s="243">
        <f t="shared" si="2"/>
        <v>7403.47</v>
      </c>
    </row>
    <row r="52" spans="1:7" ht="39" x14ac:dyDescent="0.25">
      <c r="A52" s="20" t="s">
        <v>300</v>
      </c>
      <c r="B52" s="238" t="s">
        <v>352</v>
      </c>
      <c r="C52" s="247" t="s">
        <v>383</v>
      </c>
      <c r="D52" s="240" t="s">
        <v>44</v>
      </c>
      <c r="E52" s="241">
        <f>'Memória de Cálculo'!N213</f>
        <v>75.900000000000006</v>
      </c>
      <c r="F52" s="242">
        <v>52.6</v>
      </c>
      <c r="G52" s="243">
        <f t="shared" si="2"/>
        <v>3992.34</v>
      </c>
    </row>
    <row r="53" spans="1:7" x14ac:dyDescent="0.25">
      <c r="A53" s="20" t="s">
        <v>301</v>
      </c>
      <c r="B53" s="238" t="s">
        <v>354</v>
      </c>
      <c r="C53" s="247" t="s">
        <v>384</v>
      </c>
      <c r="D53" s="240" t="s">
        <v>44</v>
      </c>
      <c r="E53" s="241">
        <f>'Memória de Cálculo'!N222</f>
        <v>16.600000000000001</v>
      </c>
      <c r="F53" s="242">
        <v>41.04</v>
      </c>
      <c r="G53" s="243">
        <f t="shared" si="2"/>
        <v>681.26</v>
      </c>
    </row>
    <row r="54" spans="1:7" x14ac:dyDescent="0.25">
      <c r="A54" s="18" t="s">
        <v>84</v>
      </c>
      <c r="B54" s="10"/>
      <c r="C54" s="11" t="s">
        <v>80</v>
      </c>
      <c r="D54" s="12"/>
      <c r="E54" s="13"/>
      <c r="F54" s="17"/>
      <c r="G54" s="19">
        <f>G55</f>
        <v>4344.47</v>
      </c>
    </row>
    <row r="55" spans="1:7" ht="51.75" x14ac:dyDescent="0.25">
      <c r="A55" s="20" t="s">
        <v>245</v>
      </c>
      <c r="B55" s="238" t="s">
        <v>82</v>
      </c>
      <c r="C55" s="247" t="s">
        <v>385</v>
      </c>
      <c r="D55" s="240" t="s">
        <v>42</v>
      </c>
      <c r="E55" s="241">
        <f>'Memória de Cálculo'!N228</f>
        <v>145.30000000000001</v>
      </c>
      <c r="F55" s="245">
        <v>29.9</v>
      </c>
      <c r="G55" s="243">
        <f t="shared" si="2"/>
        <v>4344.47</v>
      </c>
    </row>
    <row r="56" spans="1:7" x14ac:dyDescent="0.25">
      <c r="A56" s="18">
        <v>9</v>
      </c>
      <c r="B56" s="10"/>
      <c r="C56" s="11" t="s">
        <v>85</v>
      </c>
      <c r="D56" s="12"/>
      <c r="E56" s="13"/>
      <c r="F56" s="17"/>
      <c r="G56" s="19">
        <f>SUM(G57:G60)</f>
        <v>3632.6800000000003</v>
      </c>
    </row>
    <row r="57" spans="1:7" ht="39" x14ac:dyDescent="0.25">
      <c r="A57" s="20" t="s">
        <v>92</v>
      </c>
      <c r="B57" s="238" t="s">
        <v>355</v>
      </c>
      <c r="C57" s="247" t="s">
        <v>386</v>
      </c>
      <c r="D57" s="240" t="s">
        <v>42</v>
      </c>
      <c r="E57" s="241">
        <f>'Memória de Cálculo'!N242</f>
        <v>5.8125</v>
      </c>
      <c r="F57" s="245">
        <v>74.06</v>
      </c>
      <c r="G57" s="243">
        <f t="shared" si="2"/>
        <v>430.47</v>
      </c>
    </row>
    <row r="58" spans="1:7" ht="39" x14ac:dyDescent="0.25">
      <c r="A58" s="20" t="s">
        <v>94</v>
      </c>
      <c r="B58" s="238" t="s">
        <v>87</v>
      </c>
      <c r="C58" s="247" t="s">
        <v>387</v>
      </c>
      <c r="D58" s="240" t="s">
        <v>42</v>
      </c>
      <c r="E58" s="241">
        <f>'Memória de Cálculo'!N248</f>
        <v>12.0625</v>
      </c>
      <c r="F58" s="245">
        <v>207.73</v>
      </c>
      <c r="G58" s="243">
        <f t="shared" si="2"/>
        <v>2505.7399999999998</v>
      </c>
    </row>
    <row r="59" spans="1:7" x14ac:dyDescent="0.25">
      <c r="A59" s="20" t="s">
        <v>98</v>
      </c>
      <c r="B59" s="238" t="s">
        <v>89</v>
      </c>
      <c r="C59" s="247" t="s">
        <v>388</v>
      </c>
      <c r="D59" s="242" t="s">
        <v>44</v>
      </c>
      <c r="E59" s="241">
        <f>'Memória de Cálculo'!N253</f>
        <v>4.5</v>
      </c>
      <c r="F59" s="245">
        <v>6.9</v>
      </c>
      <c r="G59" s="243">
        <f t="shared" si="2"/>
        <v>31.05</v>
      </c>
    </row>
    <row r="60" spans="1:7" ht="39" x14ac:dyDescent="0.25">
      <c r="A60" s="20" t="s">
        <v>100</v>
      </c>
      <c r="B60" s="257" t="s">
        <v>521</v>
      </c>
      <c r="C60" s="247" t="s">
        <v>522</v>
      </c>
      <c r="D60" s="240" t="s">
        <v>42</v>
      </c>
      <c r="E60" s="241">
        <f>'Memória de Cálculo'!N257</f>
        <v>13.997100000000001</v>
      </c>
      <c r="F60" s="245">
        <v>47.54</v>
      </c>
      <c r="G60" s="243">
        <f t="shared" si="2"/>
        <v>665.42</v>
      </c>
    </row>
    <row r="61" spans="1:7" x14ac:dyDescent="0.25">
      <c r="A61" s="18">
        <v>10</v>
      </c>
      <c r="B61" s="10"/>
      <c r="C61" s="11" t="s">
        <v>91</v>
      </c>
      <c r="D61" s="12"/>
      <c r="E61" s="13"/>
      <c r="F61" s="17"/>
      <c r="G61" s="19">
        <f>SUM(G62:G66)</f>
        <v>1459.6299999999999</v>
      </c>
    </row>
    <row r="62" spans="1:7" ht="26.25" x14ac:dyDescent="0.25">
      <c r="A62" s="20" t="s">
        <v>106</v>
      </c>
      <c r="B62" s="238" t="s">
        <v>327</v>
      </c>
      <c r="C62" s="247" t="s">
        <v>389</v>
      </c>
      <c r="D62" s="242" t="s">
        <v>44</v>
      </c>
      <c r="E62" s="241">
        <f>'Memória de Cálculo'!N263</f>
        <v>21</v>
      </c>
      <c r="F62" s="245">
        <v>12.47</v>
      </c>
      <c r="G62" s="243">
        <f t="shared" si="2"/>
        <v>261.87</v>
      </c>
    </row>
    <row r="63" spans="1:7" x14ac:dyDescent="0.25">
      <c r="A63" s="20" t="s">
        <v>108</v>
      </c>
      <c r="B63" s="238" t="s">
        <v>95</v>
      </c>
      <c r="C63" s="247" t="s">
        <v>390</v>
      </c>
      <c r="D63" s="21" t="s">
        <v>97</v>
      </c>
      <c r="E63" s="241">
        <f>'Memória de Cálculo'!N269</f>
        <v>1</v>
      </c>
      <c r="F63" s="242">
        <v>602.16999999999996</v>
      </c>
      <c r="G63" s="243">
        <f>ROUND(E63*F63,2)</f>
        <v>602.16999999999996</v>
      </c>
    </row>
    <row r="64" spans="1:7" ht="39" x14ac:dyDescent="0.25">
      <c r="A64" s="20" t="s">
        <v>109</v>
      </c>
      <c r="B64" s="238" t="s">
        <v>356</v>
      </c>
      <c r="C64" s="247" t="s">
        <v>391</v>
      </c>
      <c r="D64" s="21" t="s">
        <v>97</v>
      </c>
      <c r="E64" s="241">
        <f>'Memória de Cálculo'!N274</f>
        <v>4</v>
      </c>
      <c r="F64" s="242">
        <v>79.03</v>
      </c>
      <c r="G64" s="243">
        <f t="shared" ref="G64:G66" si="3">ROUND(E64*F64,2)</f>
        <v>316.12</v>
      </c>
    </row>
    <row r="65" spans="1:7" ht="26.25" x14ac:dyDescent="0.25">
      <c r="A65" s="20" t="s">
        <v>110</v>
      </c>
      <c r="B65" s="238" t="s">
        <v>101</v>
      </c>
      <c r="C65" s="247" t="s">
        <v>392</v>
      </c>
      <c r="D65" s="21" t="s">
        <v>97</v>
      </c>
      <c r="E65" s="241">
        <f>'Memória de Cálculo'!N280</f>
        <v>3</v>
      </c>
      <c r="F65" s="242">
        <v>46.31</v>
      </c>
      <c r="G65" s="243">
        <f t="shared" si="3"/>
        <v>138.93</v>
      </c>
    </row>
    <row r="66" spans="1:7" ht="26.25" x14ac:dyDescent="0.25">
      <c r="A66" s="20" t="s">
        <v>112</v>
      </c>
      <c r="B66" s="238" t="s">
        <v>103</v>
      </c>
      <c r="C66" s="247" t="s">
        <v>393</v>
      </c>
      <c r="D66" s="21" t="s">
        <v>97</v>
      </c>
      <c r="E66" s="241">
        <f>'Memória de Cálculo'!N286</f>
        <v>2</v>
      </c>
      <c r="F66" s="242">
        <v>70.27</v>
      </c>
      <c r="G66" s="243">
        <f t="shared" si="3"/>
        <v>140.54</v>
      </c>
    </row>
    <row r="67" spans="1:7" x14ac:dyDescent="0.25">
      <c r="A67" s="18">
        <v>11</v>
      </c>
      <c r="B67" s="10"/>
      <c r="C67" s="11" t="s">
        <v>105</v>
      </c>
      <c r="D67" s="12"/>
      <c r="E67" s="13"/>
      <c r="F67" s="17"/>
      <c r="G67" s="19">
        <f>SUM(G68:G76)</f>
        <v>4468.21</v>
      </c>
    </row>
    <row r="68" spans="1:7" ht="51.75" x14ac:dyDescent="0.25">
      <c r="A68" s="20" t="s">
        <v>117</v>
      </c>
      <c r="B68" s="238" t="s">
        <v>341</v>
      </c>
      <c r="C68" s="247" t="s">
        <v>394</v>
      </c>
      <c r="D68" s="242" t="s">
        <v>97</v>
      </c>
      <c r="E68" s="241">
        <f>'Memória de Cálculo'!N292</f>
        <v>2</v>
      </c>
      <c r="F68" s="245">
        <v>614.87</v>
      </c>
      <c r="G68" s="243">
        <f t="shared" si="2"/>
        <v>1229.74</v>
      </c>
    </row>
    <row r="69" spans="1:7" ht="51.75" x14ac:dyDescent="0.25">
      <c r="A69" s="20" t="s">
        <v>120</v>
      </c>
      <c r="B69" s="112" t="s">
        <v>341</v>
      </c>
      <c r="C69" s="248" t="s">
        <v>614</v>
      </c>
      <c r="D69" s="242" t="s">
        <v>97</v>
      </c>
      <c r="E69" s="245">
        <f>'Memória de Cálculo'!N298</f>
        <v>2</v>
      </c>
      <c r="F69" s="245">
        <v>394.46</v>
      </c>
      <c r="G69" s="246">
        <f t="shared" si="2"/>
        <v>788.92</v>
      </c>
    </row>
    <row r="70" spans="1:7" ht="26.25" x14ac:dyDescent="0.25">
      <c r="A70" s="20" t="s">
        <v>121</v>
      </c>
      <c r="B70" s="238" t="s">
        <v>328</v>
      </c>
      <c r="C70" s="247" t="s">
        <v>629</v>
      </c>
      <c r="D70" s="21" t="s">
        <v>97</v>
      </c>
      <c r="E70" s="22">
        <f>'Memória de Cálculo'!N304</f>
        <v>6</v>
      </c>
      <c r="F70" s="22">
        <v>154.62</v>
      </c>
      <c r="G70" s="243">
        <f t="shared" ref="G70:G76" si="4">ROUND(E70*F70,2)</f>
        <v>927.72</v>
      </c>
    </row>
    <row r="71" spans="1:7" ht="26.25" x14ac:dyDescent="0.25">
      <c r="A71" s="20" t="s">
        <v>122</v>
      </c>
      <c r="B71" s="238" t="s">
        <v>631</v>
      </c>
      <c r="C71" s="247" t="s">
        <v>630</v>
      </c>
      <c r="D71" s="21" t="s">
        <v>97</v>
      </c>
      <c r="E71" s="22">
        <f>'Memória de Cálculo'!N309</f>
        <v>2</v>
      </c>
      <c r="F71" s="22">
        <v>109.62</v>
      </c>
      <c r="G71" s="243">
        <f t="shared" si="4"/>
        <v>219.24</v>
      </c>
    </row>
    <row r="72" spans="1:7" ht="26.25" x14ac:dyDescent="0.25">
      <c r="A72" s="20"/>
      <c r="B72" s="238" t="s">
        <v>633</v>
      </c>
      <c r="C72" s="247" t="s">
        <v>632</v>
      </c>
      <c r="D72" s="21" t="s">
        <v>97</v>
      </c>
      <c r="E72" s="22">
        <f>'Memória de Cálculo'!N314</f>
        <v>2</v>
      </c>
      <c r="F72" s="22">
        <v>335.77</v>
      </c>
      <c r="G72" s="243">
        <f t="shared" si="4"/>
        <v>671.54</v>
      </c>
    </row>
    <row r="73" spans="1:7" ht="26.25" x14ac:dyDescent="0.25">
      <c r="A73" s="20" t="s">
        <v>125</v>
      </c>
      <c r="B73" s="240" t="s">
        <v>113</v>
      </c>
      <c r="C73" s="247" t="s">
        <v>395</v>
      </c>
      <c r="D73" s="21" t="s">
        <v>42</v>
      </c>
      <c r="E73" s="22">
        <f>'Memória de Cálculo'!N326</f>
        <v>1.08</v>
      </c>
      <c r="F73" s="22">
        <v>363.05</v>
      </c>
      <c r="G73" s="243">
        <f t="shared" si="4"/>
        <v>392.09</v>
      </c>
    </row>
    <row r="74" spans="1:7" ht="39" x14ac:dyDescent="0.25">
      <c r="A74" s="20" t="s">
        <v>126</v>
      </c>
      <c r="B74" s="240">
        <v>95547</v>
      </c>
      <c r="C74" s="247" t="s">
        <v>615</v>
      </c>
      <c r="D74" s="21" t="s">
        <v>26</v>
      </c>
      <c r="E74" s="22">
        <f>'Memória de Cálculo'!N332</f>
        <v>2</v>
      </c>
      <c r="F74" s="22">
        <v>60.5</v>
      </c>
      <c r="G74" s="243">
        <f t="shared" si="4"/>
        <v>121</v>
      </c>
    </row>
    <row r="75" spans="1:7" x14ac:dyDescent="0.25">
      <c r="A75" s="20" t="s">
        <v>129</v>
      </c>
      <c r="B75" s="240" t="s">
        <v>329</v>
      </c>
      <c r="C75" s="247" t="s">
        <v>616</v>
      </c>
      <c r="D75" s="21" t="s">
        <v>26</v>
      </c>
      <c r="E75" s="22">
        <f>'Memória de Cálculo'!N338</f>
        <v>2</v>
      </c>
      <c r="F75" s="22">
        <v>14.56</v>
      </c>
      <c r="G75" s="243">
        <f t="shared" si="4"/>
        <v>29.12</v>
      </c>
    </row>
    <row r="76" spans="1:7" x14ac:dyDescent="0.25">
      <c r="A76" s="20" t="s">
        <v>132</v>
      </c>
      <c r="B76" s="240" t="s">
        <v>330</v>
      </c>
      <c r="C76" s="247" t="s">
        <v>396</v>
      </c>
      <c r="D76" s="21" t="s">
        <v>26</v>
      </c>
      <c r="E76" s="22">
        <f>'Memória de Cálculo'!N344</f>
        <v>2</v>
      </c>
      <c r="F76" s="22">
        <v>44.42</v>
      </c>
      <c r="G76" s="243">
        <f t="shared" si="4"/>
        <v>88.84</v>
      </c>
    </row>
    <row r="77" spans="1:7" x14ac:dyDescent="0.25">
      <c r="A77" s="18">
        <v>12</v>
      </c>
      <c r="B77" s="10"/>
      <c r="C77" s="11" t="s">
        <v>116</v>
      </c>
      <c r="D77" s="12"/>
      <c r="E77" s="13"/>
      <c r="F77" s="17"/>
      <c r="G77" s="19">
        <f>SUM(G78:G87)</f>
        <v>11822.050000000001</v>
      </c>
    </row>
    <row r="78" spans="1:7" x14ac:dyDescent="0.25">
      <c r="A78" s="20" t="s">
        <v>302</v>
      </c>
      <c r="B78" s="240" t="s">
        <v>118</v>
      </c>
      <c r="C78" s="247" t="s">
        <v>397</v>
      </c>
      <c r="D78" s="240" t="s">
        <v>42</v>
      </c>
      <c r="E78" s="241">
        <f>'Memória de Cálculo'!N352</f>
        <v>310.60000000000002</v>
      </c>
      <c r="F78" s="245">
        <v>2.33</v>
      </c>
      <c r="G78" s="243">
        <f t="shared" ref="G78:G80" si="5">ROUND(E78*F78,2)</f>
        <v>723.7</v>
      </c>
    </row>
    <row r="79" spans="1:7" x14ac:dyDescent="0.25">
      <c r="A79" s="20" t="s">
        <v>303</v>
      </c>
      <c r="B79" s="240" t="s">
        <v>357</v>
      </c>
      <c r="C79" s="247" t="s">
        <v>398</v>
      </c>
      <c r="D79" s="240" t="s">
        <v>42</v>
      </c>
      <c r="E79" s="241">
        <f>'Memória de Cálculo'!N360</f>
        <v>291.98700000000008</v>
      </c>
      <c r="F79" s="245">
        <v>8.52</v>
      </c>
      <c r="G79" s="243">
        <f t="shared" si="5"/>
        <v>2487.73</v>
      </c>
    </row>
    <row r="80" spans="1:7" ht="26.25" x14ac:dyDescent="0.25">
      <c r="A80" s="20" t="s">
        <v>304</v>
      </c>
      <c r="B80" s="240" t="s">
        <v>359</v>
      </c>
      <c r="C80" s="247" t="s">
        <v>399</v>
      </c>
      <c r="D80" s="240" t="s">
        <v>42</v>
      </c>
      <c r="E80" s="241">
        <f>'Memória de Cálculo'!N370</f>
        <v>200</v>
      </c>
      <c r="F80" s="245">
        <v>1.57</v>
      </c>
      <c r="G80" s="243">
        <f t="shared" si="5"/>
        <v>314</v>
      </c>
    </row>
    <row r="81" spans="1:7" ht="25.5" x14ac:dyDescent="0.25">
      <c r="A81" s="20" t="s">
        <v>305</v>
      </c>
      <c r="B81" s="238" t="s">
        <v>523</v>
      </c>
      <c r="C81" s="250" t="s">
        <v>400</v>
      </c>
      <c r="D81" s="240" t="s">
        <v>42</v>
      </c>
      <c r="E81" s="258">
        <f>'Memória de Cálculo'!N374</f>
        <v>602.5870000000001</v>
      </c>
      <c r="F81" s="253">
        <v>9.61</v>
      </c>
      <c r="G81" s="243">
        <f>ROUND(E81*F81,2)</f>
        <v>5790.86</v>
      </c>
    </row>
    <row r="82" spans="1:7" ht="25.5" x14ac:dyDescent="0.25">
      <c r="A82" s="20" t="s">
        <v>306</v>
      </c>
      <c r="B82" s="238" t="s">
        <v>523</v>
      </c>
      <c r="C82" s="250" t="s">
        <v>401</v>
      </c>
      <c r="D82" s="240" t="s">
        <v>42</v>
      </c>
      <c r="E82" s="258">
        <f>'Memória de Cálculo'!N390</f>
        <v>155.30000000000001</v>
      </c>
      <c r="F82" s="253">
        <v>9.61</v>
      </c>
      <c r="G82" s="243">
        <f>ROUND(E82*F82,2)</f>
        <v>1492.43</v>
      </c>
    </row>
    <row r="83" spans="1:7" x14ac:dyDescent="0.25">
      <c r="A83" s="20"/>
      <c r="B83" s="238"/>
      <c r="C83" s="255" t="s">
        <v>402</v>
      </c>
      <c r="D83" s="240"/>
      <c r="E83" s="240"/>
      <c r="F83" s="242"/>
      <c r="G83" s="243"/>
    </row>
    <row r="84" spans="1:7" x14ac:dyDescent="0.25">
      <c r="A84" s="20" t="s">
        <v>307</v>
      </c>
      <c r="B84" s="238" t="s">
        <v>127</v>
      </c>
      <c r="C84" s="254" t="s">
        <v>403</v>
      </c>
      <c r="D84" s="242" t="s">
        <v>42</v>
      </c>
      <c r="E84" s="241">
        <f>'Memória de Cálculo'!N399</f>
        <v>28.560000000000002</v>
      </c>
      <c r="F84" s="245">
        <v>16</v>
      </c>
      <c r="G84" s="243">
        <f t="shared" ref="G84:G85" si="6">ROUND(E84*F84,2)</f>
        <v>456.96</v>
      </c>
    </row>
    <row r="85" spans="1:7" x14ac:dyDescent="0.25">
      <c r="A85" s="20" t="s">
        <v>308</v>
      </c>
      <c r="B85" s="238" t="s">
        <v>130</v>
      </c>
      <c r="C85" s="247" t="s">
        <v>404</v>
      </c>
      <c r="D85" s="242" t="s">
        <v>42</v>
      </c>
      <c r="E85" s="241">
        <f>'Memória de Cálculo'!N405</f>
        <v>10.6</v>
      </c>
      <c r="F85" s="242">
        <v>18.170000000000002</v>
      </c>
      <c r="G85" s="243">
        <f t="shared" si="6"/>
        <v>192.6</v>
      </c>
    </row>
    <row r="86" spans="1:7" x14ac:dyDescent="0.25">
      <c r="A86" s="20"/>
      <c r="B86" s="238"/>
      <c r="C86" s="255" t="s">
        <v>405</v>
      </c>
      <c r="D86" s="240"/>
      <c r="E86" s="240"/>
      <c r="F86" s="242"/>
      <c r="G86" s="243"/>
    </row>
    <row r="87" spans="1:7" ht="39" x14ac:dyDescent="0.25">
      <c r="A87" s="20" t="s">
        <v>309</v>
      </c>
      <c r="B87" s="238" t="s">
        <v>133</v>
      </c>
      <c r="C87" s="247" t="s">
        <v>406</v>
      </c>
      <c r="D87" s="240" t="s">
        <v>42</v>
      </c>
      <c r="E87" s="241">
        <f>'Memória de Cálculo'!N412</f>
        <v>28.221344000000006</v>
      </c>
      <c r="F87" s="245">
        <v>12.89</v>
      </c>
      <c r="G87" s="243">
        <f>ROUND(E87*F87,2)</f>
        <v>363.77</v>
      </c>
    </row>
    <row r="88" spans="1:7" x14ac:dyDescent="0.25">
      <c r="A88" s="18">
        <v>13</v>
      </c>
      <c r="B88" s="10"/>
      <c r="C88" s="11" t="s">
        <v>135</v>
      </c>
      <c r="D88" s="12"/>
      <c r="E88" s="13"/>
      <c r="F88" s="17"/>
      <c r="G88" s="19">
        <f>SUM(G89:G118)</f>
        <v>20980.870000000003</v>
      </c>
    </row>
    <row r="89" spans="1:7" ht="25.5" x14ac:dyDescent="0.25">
      <c r="A89" s="24" t="s">
        <v>442</v>
      </c>
      <c r="B89" s="171" t="s">
        <v>412</v>
      </c>
      <c r="C89" s="250" t="str">
        <f>PROPER([1]Orçamento!C76)</f>
        <v>Abracadeira Em Aco Para Amarracao De Eletrodutos, Tipo D, Com 3/4" E Parafuso De Fixacao</v>
      </c>
      <c r="D89" s="136" t="s">
        <v>413</v>
      </c>
      <c r="E89" s="259">
        <v>230</v>
      </c>
      <c r="F89" s="260">
        <v>1.04</v>
      </c>
      <c r="G89" s="261">
        <f>F89*E89</f>
        <v>239.20000000000002</v>
      </c>
    </row>
    <row r="90" spans="1:7" ht="25.5" x14ac:dyDescent="0.25">
      <c r="A90" s="24" t="s">
        <v>443</v>
      </c>
      <c r="B90" s="171" t="s">
        <v>414</v>
      </c>
      <c r="C90" s="250" t="str">
        <f>PROPER([1]Orçamento!C77)</f>
        <v>Abracadeira Metalica Para Amarracao De Eletrodutos, Tipo D, Com 1 1/4" E Parafuso De Fixacao</v>
      </c>
      <c r="D90" s="136" t="s">
        <v>413</v>
      </c>
      <c r="E90" s="259">
        <v>15</v>
      </c>
      <c r="F90" s="260">
        <v>1.99</v>
      </c>
      <c r="G90" s="261">
        <f t="shared" ref="G90:G118" si="7">F90*E90</f>
        <v>29.85</v>
      </c>
    </row>
    <row r="91" spans="1:7" ht="25.5" x14ac:dyDescent="0.25">
      <c r="A91" s="24" t="s">
        <v>444</v>
      </c>
      <c r="B91" s="171" t="s">
        <v>415</v>
      </c>
      <c r="C91" s="250" t="str">
        <f>PROPER([1]Orçamento!C78)</f>
        <v>Abracadeira Metalica Para Amarracao De Eletrodutos, Tipo D, Com 1" E Parafuso De Fixacao</v>
      </c>
      <c r="D91" s="136" t="s">
        <v>413</v>
      </c>
      <c r="E91" s="259">
        <v>15</v>
      </c>
      <c r="F91" s="260">
        <v>1.2</v>
      </c>
      <c r="G91" s="261">
        <f t="shared" si="7"/>
        <v>18</v>
      </c>
    </row>
    <row r="92" spans="1:7" ht="25.5" x14ac:dyDescent="0.25">
      <c r="A92" s="24" t="s">
        <v>445</v>
      </c>
      <c r="B92" s="171" t="s">
        <v>416</v>
      </c>
      <c r="C92" s="250" t="str">
        <f>PROPER([1]Orçamento!C79)</f>
        <v>Bucha De Nylon Sem Aba S6, Com Parafuso De 4,20 X 40 Mm Em Aco Zincado Com Rosca Soberba, Cabeca Chata E Fenda Phillips</v>
      </c>
      <c r="D92" s="136" t="s">
        <v>413</v>
      </c>
      <c r="E92" s="259">
        <f>SUM(E89:E91)</f>
        <v>260</v>
      </c>
      <c r="F92" s="260">
        <v>0.2</v>
      </c>
      <c r="G92" s="261">
        <f t="shared" si="7"/>
        <v>52</v>
      </c>
    </row>
    <row r="93" spans="1:7" ht="25.5" x14ac:dyDescent="0.25">
      <c r="A93" s="24" t="s">
        <v>446</v>
      </c>
      <c r="B93" s="171" t="s">
        <v>417</v>
      </c>
      <c r="C93" s="250" t="str">
        <f>PROPER([1]Orçamento!C80)</f>
        <v>Cabo De Cobre Flexível Isolado, 16 Mm², Anti-Chama 0,6/1,0 Kv, Para Distribuição - Fornecimento E Instalação. Af_12/2015</v>
      </c>
      <c r="D93" s="136" t="s">
        <v>418</v>
      </c>
      <c r="E93" s="259">
        <v>75</v>
      </c>
      <c r="F93" s="260">
        <v>8.6199999999999992</v>
      </c>
      <c r="G93" s="261">
        <f t="shared" si="7"/>
        <v>646.49999999999989</v>
      </c>
    </row>
    <row r="94" spans="1:7" ht="25.5" x14ac:dyDescent="0.25">
      <c r="A94" s="24" t="s">
        <v>447</v>
      </c>
      <c r="B94" s="171" t="s">
        <v>419</v>
      </c>
      <c r="C94" s="250" t="str">
        <f>PROPER([1]Orçamento!C81)</f>
        <v>Cabo De Cobre Flexível Isolado, 2,5 Mm², Anti-Chama 450/750 V, Para Circuitos Terminais - Fornecimento E Instalação. Af_12/2015</v>
      </c>
      <c r="D94" s="136" t="s">
        <v>418</v>
      </c>
      <c r="E94" s="259">
        <v>1320</v>
      </c>
      <c r="F94" s="260">
        <v>2.14</v>
      </c>
      <c r="G94" s="261">
        <f t="shared" si="7"/>
        <v>2824.8</v>
      </c>
    </row>
    <row r="95" spans="1:7" ht="25.5" x14ac:dyDescent="0.25">
      <c r="A95" s="24" t="s">
        <v>448</v>
      </c>
      <c r="B95" s="171" t="s">
        <v>420</v>
      </c>
      <c r="C95" s="250" t="str">
        <f>PROPER([1]Orçamento!C82)</f>
        <v>Cabo De Cobre Flexível Isolado, 4 Mm², Anti-Chama 450/750 V, Para Circuitos Terminais - Fornecimento E Instalação. Af_12/2015</v>
      </c>
      <c r="D95" s="136" t="s">
        <v>418</v>
      </c>
      <c r="E95" s="259">
        <v>275</v>
      </c>
      <c r="F95" s="260">
        <v>3.45</v>
      </c>
      <c r="G95" s="261">
        <f t="shared" si="7"/>
        <v>948.75</v>
      </c>
    </row>
    <row r="96" spans="1:7" ht="25.5" x14ac:dyDescent="0.25">
      <c r="A96" s="24" t="s">
        <v>449</v>
      </c>
      <c r="B96" s="171" t="s">
        <v>421</v>
      </c>
      <c r="C96" s="250" t="str">
        <f>PROPER([1]Orçamento!C83)</f>
        <v>Cabo De Cobre Flexível Isolado, 6 Mm², Anti-Chama 450/750 V, Para Circuitos Terminais - Fornecimento E Instalação. Af_12/2015</v>
      </c>
      <c r="D96" s="136" t="s">
        <v>418</v>
      </c>
      <c r="E96" s="259">
        <v>105</v>
      </c>
      <c r="F96" s="260">
        <v>4.7300000000000004</v>
      </c>
      <c r="G96" s="261">
        <f t="shared" si="7"/>
        <v>496.65000000000003</v>
      </c>
    </row>
    <row r="97" spans="1:7" x14ac:dyDescent="0.25">
      <c r="A97" s="24" t="s">
        <v>450</v>
      </c>
      <c r="B97" s="171" t="s">
        <v>422</v>
      </c>
      <c r="C97" s="250" t="str">
        <f>PROPER([1]Orçamento!C84)</f>
        <v>Caixa De Passagem 20X20X25 Fundo Brita Com Tampa</v>
      </c>
      <c r="D97" s="136" t="s">
        <v>413</v>
      </c>
      <c r="E97" s="259">
        <v>2</v>
      </c>
      <c r="F97" s="260">
        <v>35.5</v>
      </c>
      <c r="G97" s="261">
        <f t="shared" si="7"/>
        <v>71</v>
      </c>
    </row>
    <row r="98" spans="1:7" x14ac:dyDescent="0.25">
      <c r="A98" s="24" t="s">
        <v>451</v>
      </c>
      <c r="B98" s="171" t="s">
        <v>423</v>
      </c>
      <c r="C98" s="250" t="str">
        <f>PROPER([1]Orçamento!C85)</f>
        <v>Caixa De Passagem 60X60X70 Fundo Brita Com Tampa</v>
      </c>
      <c r="D98" s="136" t="s">
        <v>413</v>
      </c>
      <c r="E98" s="259">
        <v>2</v>
      </c>
      <c r="F98" s="260">
        <v>266.20999999999998</v>
      </c>
      <c r="G98" s="261">
        <f t="shared" si="7"/>
        <v>532.41999999999996</v>
      </c>
    </row>
    <row r="99" spans="1:7" ht="25.5" x14ac:dyDescent="0.25">
      <c r="A99" s="24" t="s">
        <v>452</v>
      </c>
      <c r="B99" s="171" t="s">
        <v>424</v>
      </c>
      <c r="C99" s="250" t="str">
        <f>PROPER([1]Orçamento!C86)</f>
        <v>Caixa Retangular 4" X 2", Pvc, Instalada Em Parede - Fornecimento E Instalação. Af_12/2015</v>
      </c>
      <c r="D99" s="136" t="s">
        <v>413</v>
      </c>
      <c r="E99" s="259">
        <v>136</v>
      </c>
      <c r="F99" s="260">
        <v>5.33</v>
      </c>
      <c r="G99" s="261">
        <f t="shared" si="7"/>
        <v>724.88</v>
      </c>
    </row>
    <row r="100" spans="1:7" ht="25.5" x14ac:dyDescent="0.25">
      <c r="A100" s="24" t="s">
        <v>453</v>
      </c>
      <c r="B100" s="171" t="s">
        <v>425</v>
      </c>
      <c r="C100" s="250" t="str">
        <f>PROPER([1]Orçamento!C87)</f>
        <v>Caixa Retangular 4" X 4", Pvc, Instalada Em Parede - Fornecimento E Instalação. Af_12/2015</v>
      </c>
      <c r="D100" s="136" t="s">
        <v>413</v>
      </c>
      <c r="E100" s="259">
        <v>3</v>
      </c>
      <c r="F100" s="260">
        <v>18.510000000000002</v>
      </c>
      <c r="G100" s="261">
        <f t="shared" si="7"/>
        <v>55.53</v>
      </c>
    </row>
    <row r="101" spans="1:7" ht="25.5" x14ac:dyDescent="0.25">
      <c r="A101" s="24" t="s">
        <v>454</v>
      </c>
      <c r="B101" s="171" t="s">
        <v>426</v>
      </c>
      <c r="C101" s="250" t="str">
        <f>PROPER([1]Orçamento!C88)</f>
        <v>Disjuntor Monopolar Tipo Din, Corrente Nominal De 16A - Fornecimento E Instalação. Af_04/2016</v>
      </c>
      <c r="D101" s="136" t="s">
        <v>413</v>
      </c>
      <c r="E101" s="259">
        <v>9</v>
      </c>
      <c r="F101" s="260">
        <v>10.14</v>
      </c>
      <c r="G101" s="261">
        <f t="shared" si="7"/>
        <v>91.26</v>
      </c>
    </row>
    <row r="102" spans="1:7" ht="25.5" x14ac:dyDescent="0.25">
      <c r="A102" s="24" t="s">
        <v>455</v>
      </c>
      <c r="B102" s="171" t="s">
        <v>427</v>
      </c>
      <c r="C102" s="250" t="str">
        <f>PROPER([1]Orçamento!C89)</f>
        <v>Disjuntor Monopolar Tipo Din, Corrente Nominal De 20A - Fornecimento E Instalação. Af_04/2016</v>
      </c>
      <c r="D102" s="136" t="s">
        <v>413</v>
      </c>
      <c r="E102" s="259">
        <v>4</v>
      </c>
      <c r="F102" s="260">
        <v>10.77</v>
      </c>
      <c r="G102" s="261">
        <f t="shared" si="7"/>
        <v>43.08</v>
      </c>
    </row>
    <row r="103" spans="1:7" ht="25.5" x14ac:dyDescent="0.25">
      <c r="A103" s="24" t="s">
        <v>456</v>
      </c>
      <c r="B103" s="171" t="s">
        <v>427</v>
      </c>
      <c r="C103" s="250" t="str">
        <f>PROPER([1]Orçamento!C90)</f>
        <v>Disjuntor Monopolar Tipo Din, Corrente Nominal De 20A - Fornecimento E Instalação. Af_04/2016</v>
      </c>
      <c r="D103" s="136" t="s">
        <v>413</v>
      </c>
      <c r="E103" s="259">
        <v>6</v>
      </c>
      <c r="F103" s="260">
        <v>10.77</v>
      </c>
      <c r="G103" s="261">
        <f t="shared" si="7"/>
        <v>64.62</v>
      </c>
    </row>
    <row r="104" spans="1:7" ht="25.5" x14ac:dyDescent="0.25">
      <c r="A104" s="24" t="s">
        <v>457</v>
      </c>
      <c r="B104" s="171" t="s">
        <v>428</v>
      </c>
      <c r="C104" s="250" t="str">
        <f>PROPER([1]Orçamento!C91)</f>
        <v>Disjuntor Tripolar Tipo Din, Corrente Nominal De 25A - Fornecimento E Instalação. Af_04/2016</v>
      </c>
      <c r="D104" s="136" t="s">
        <v>413</v>
      </c>
      <c r="E104" s="259">
        <v>5</v>
      </c>
      <c r="F104" s="260">
        <v>66.2</v>
      </c>
      <c r="G104" s="261">
        <f t="shared" si="7"/>
        <v>331</v>
      </c>
    </row>
    <row r="105" spans="1:7" ht="25.5" x14ac:dyDescent="0.25">
      <c r="A105" s="24" t="s">
        <v>458</v>
      </c>
      <c r="B105" s="171" t="s">
        <v>429</v>
      </c>
      <c r="C105" s="250" t="str">
        <f>PROPER([1]Orçamento!C92)</f>
        <v>Disjuntor Tripolar Tipo Din, Corrente Nominal De 32A - Fornecimento E Instalação. Af_04/2016</v>
      </c>
      <c r="D105" s="136" t="s">
        <v>413</v>
      </c>
      <c r="E105" s="259">
        <v>1</v>
      </c>
      <c r="F105" s="260">
        <v>68.510000000000005</v>
      </c>
      <c r="G105" s="261">
        <f t="shared" si="7"/>
        <v>68.510000000000005</v>
      </c>
    </row>
    <row r="106" spans="1:7" ht="25.5" x14ac:dyDescent="0.25">
      <c r="A106" s="24" t="s">
        <v>459</v>
      </c>
      <c r="B106" s="171" t="s">
        <v>430</v>
      </c>
      <c r="C106" s="250" t="str">
        <f>PROPER([1]Orçamento!C93)</f>
        <v>Disjuntor Tripolar Tipo Din, Corrente Nominal De 40A - Fornecimento E Instalação. Af_04/2016</v>
      </c>
      <c r="D106" s="136" t="s">
        <v>413</v>
      </c>
      <c r="E106" s="259">
        <v>1</v>
      </c>
      <c r="F106" s="260">
        <v>72.209999999999994</v>
      </c>
      <c r="G106" s="261">
        <f t="shared" si="7"/>
        <v>72.209999999999994</v>
      </c>
    </row>
    <row r="107" spans="1:7" ht="25.5" x14ac:dyDescent="0.25">
      <c r="A107" s="24" t="s">
        <v>460</v>
      </c>
      <c r="B107" s="171" t="s">
        <v>431</v>
      </c>
      <c r="C107" s="250" t="str">
        <f>PROPER([1]Orçamento!C94)</f>
        <v>Disjuntor Tripolar Tipo Din, Corrente Nominal De 50A - Fornecimento E Instalação. Af_04/2016</v>
      </c>
      <c r="D107" s="136" t="s">
        <v>413</v>
      </c>
      <c r="E107" s="259">
        <v>1</v>
      </c>
      <c r="F107" s="260">
        <v>76.900000000000006</v>
      </c>
      <c r="G107" s="261">
        <f t="shared" si="7"/>
        <v>76.900000000000006</v>
      </c>
    </row>
    <row r="108" spans="1:7" ht="38.25" x14ac:dyDescent="0.25">
      <c r="A108" s="24" t="s">
        <v>461</v>
      </c>
      <c r="B108" s="171" t="s">
        <v>432</v>
      </c>
      <c r="C108" s="250" t="str">
        <f>PROPER([1]Orçamento!C95)</f>
        <v>Eletroduto Rígido Roscável, Pvc, Dn 25 Mm (3/4"), Para Circuitos Terminais, Instalado Em Parede - Fornecimento E Instalação. Af_12/2015</v>
      </c>
      <c r="D108" s="136" t="s">
        <v>418</v>
      </c>
      <c r="E108" s="259">
        <v>300</v>
      </c>
      <c r="F108" s="260">
        <v>6.56</v>
      </c>
      <c r="G108" s="261">
        <f t="shared" si="7"/>
        <v>1967.9999999999998</v>
      </c>
    </row>
    <row r="109" spans="1:7" ht="38.25" x14ac:dyDescent="0.25">
      <c r="A109" s="24" t="s">
        <v>462</v>
      </c>
      <c r="B109" s="171" t="s">
        <v>433</v>
      </c>
      <c r="C109" s="250" t="str">
        <f>PROPER([1]Orçamento!C96)</f>
        <v>Eletroduto Rígido Roscável, Pvc, Dn 32 Mm (1"), Para Circuitos Terminais, Instalado Em Parede - Fornecimento E Instalação. Af_12/2015</v>
      </c>
      <c r="D109" s="136" t="s">
        <v>418</v>
      </c>
      <c r="E109" s="259">
        <v>27</v>
      </c>
      <c r="F109" s="260">
        <v>8.3699999999999992</v>
      </c>
      <c r="G109" s="261">
        <f t="shared" si="7"/>
        <v>225.98999999999998</v>
      </c>
    </row>
    <row r="110" spans="1:7" ht="38.25" x14ac:dyDescent="0.25">
      <c r="A110" s="24" t="s">
        <v>463</v>
      </c>
      <c r="B110" s="171" t="s">
        <v>434</v>
      </c>
      <c r="C110" s="250" t="str">
        <f>PROPER([1]Orçamento!C97)</f>
        <v>Eletroduto Rígido Roscável, Pvc, Dn 40 Mm (1 1/4"), Para Circuitos Terminais, Instalado Em Parede - Fornecimento E Instalação. Af_12/2015</v>
      </c>
      <c r="D110" s="136" t="s">
        <v>418</v>
      </c>
      <c r="E110" s="259">
        <v>36</v>
      </c>
      <c r="F110" s="260">
        <v>10.16</v>
      </c>
      <c r="G110" s="261">
        <f t="shared" si="7"/>
        <v>365.76</v>
      </c>
    </row>
    <row r="111" spans="1:7" ht="51" x14ac:dyDescent="0.25">
      <c r="A111" s="24" t="s">
        <v>464</v>
      </c>
      <c r="B111" s="171" t="s">
        <v>341</v>
      </c>
      <c r="C111" s="250" t="str">
        <f>PROPER([1]Orçamento!C98)</f>
        <v>Entrada De Energia Eletrica Aerea Trifasica 70A Em Poste De Concreto (Incluindo Cx De Medição, Disjuntor, Cabo De Cobre Nu 16Mm2, Cabo Com Isolação Epr/Xlpe - 0,6/1Kv De 16Mm2, Com Poste 5 A 7M/300)</v>
      </c>
      <c r="D111" s="136" t="s">
        <v>413</v>
      </c>
      <c r="E111" s="259">
        <v>1</v>
      </c>
      <c r="F111" s="260">
        <v>2120.9499999999998</v>
      </c>
      <c r="G111" s="261">
        <f t="shared" si="7"/>
        <v>2120.9499999999998</v>
      </c>
    </row>
    <row r="112" spans="1:7" ht="25.5" x14ac:dyDescent="0.25">
      <c r="A112" s="24" t="s">
        <v>465</v>
      </c>
      <c r="B112" s="171" t="s">
        <v>435</v>
      </c>
      <c r="C112" s="250" t="str">
        <f>PROPER([1]Orçamento!C99)</f>
        <v>Interruptor Simples (1 Módulo), 10A/250V, Incluindo Suporte E Placa -  Fornecimento E Instalação. Af_12/2015</v>
      </c>
      <c r="D112" s="136" t="s">
        <v>413</v>
      </c>
      <c r="E112" s="259">
        <v>4</v>
      </c>
      <c r="F112" s="260">
        <v>14.54</v>
      </c>
      <c r="G112" s="261">
        <f t="shared" si="7"/>
        <v>58.16</v>
      </c>
    </row>
    <row r="113" spans="1:7" ht="25.5" x14ac:dyDescent="0.25">
      <c r="A113" s="24" t="s">
        <v>466</v>
      </c>
      <c r="B113" s="171" t="s">
        <v>436</v>
      </c>
      <c r="C113" s="250" t="str">
        <f>PROPER([1]Orçamento!C100)</f>
        <v>Interruptor Simples (2 Módulos), 10A/250V, Incluindo Suporte E Placa -  Fornecimento E Instalação. Af_12/2015</v>
      </c>
      <c r="D113" s="136" t="s">
        <v>413</v>
      </c>
      <c r="E113" s="259">
        <v>3</v>
      </c>
      <c r="F113" s="260">
        <v>23</v>
      </c>
      <c r="G113" s="261">
        <f t="shared" si="7"/>
        <v>69</v>
      </c>
    </row>
    <row r="114" spans="1:7" ht="25.5" x14ac:dyDescent="0.25">
      <c r="A114" s="24" t="s">
        <v>467</v>
      </c>
      <c r="B114" s="171" t="s">
        <v>437</v>
      </c>
      <c r="C114" s="250" t="str">
        <f>PROPER([1]Orçamento!C101)</f>
        <v>Luminária Fluorescente De Embutir 2 X 40 W T8 (Tecnolux Ref.Fle-8157/232 Ou Similar), Completa</v>
      </c>
      <c r="D114" s="136" t="s">
        <v>413</v>
      </c>
      <c r="E114" s="259">
        <v>19</v>
      </c>
      <c r="F114" s="260">
        <v>180.55</v>
      </c>
      <c r="G114" s="261">
        <f t="shared" si="7"/>
        <v>3430.4500000000003</v>
      </c>
    </row>
    <row r="115" spans="1:7" ht="38.25" x14ac:dyDescent="0.25">
      <c r="A115" s="24" t="s">
        <v>468</v>
      </c>
      <c r="B115" s="171" t="s">
        <v>438</v>
      </c>
      <c r="C115" s="250" t="str">
        <f>PROPER([1]Orçamento!C102)</f>
        <v>Quadro De Distribuicao De Energia De Embutir, Em Chapa Metalica, Para 18 Disjuntores Termomagneticos Monopolares, Com Barramento Trifasico E Neutro, Fornecimento E Instalacao.</v>
      </c>
      <c r="D115" s="136" t="s">
        <v>413</v>
      </c>
      <c r="E115" s="259">
        <v>2</v>
      </c>
      <c r="F115" s="260">
        <v>402.18</v>
      </c>
      <c r="G115" s="261">
        <f t="shared" si="7"/>
        <v>804.36</v>
      </c>
    </row>
    <row r="116" spans="1:7" ht="38.25" x14ac:dyDescent="0.25">
      <c r="A116" s="24" t="s">
        <v>469</v>
      </c>
      <c r="B116" s="171" t="s">
        <v>439</v>
      </c>
      <c r="C116" s="250" t="str">
        <f>PROPER([1]Orçamento!C103)</f>
        <v>Refletor Retangular Fechado Com Lampada Vapor Metalico 400 W, Incl Projetor E Reator P\ 1 Lampada Vapor De Mercurio 400W (Base E40) Fornecimento E Instalaçâo</v>
      </c>
      <c r="D116" s="136" t="s">
        <v>413</v>
      </c>
      <c r="E116" s="259">
        <v>9</v>
      </c>
      <c r="F116" s="260">
        <v>247.6</v>
      </c>
      <c r="G116" s="261">
        <f t="shared" si="7"/>
        <v>2228.4</v>
      </c>
    </row>
    <row r="117" spans="1:7" ht="25.5" x14ac:dyDescent="0.25">
      <c r="A117" s="24" t="s">
        <v>470</v>
      </c>
      <c r="B117" s="171" t="s">
        <v>440</v>
      </c>
      <c r="C117" s="250" t="str">
        <f>PROPER([1]Orçamento!C104)</f>
        <v>Spot Tipo Arandela Em Alumínio, C/ Lâmpada Fluorescente Eletrônica Pl 23W (Tecnolux Ref. 3926 Ou Similar)</v>
      </c>
      <c r="D117" s="136" t="s">
        <v>413</v>
      </c>
      <c r="E117" s="259">
        <v>8</v>
      </c>
      <c r="F117" s="260">
        <v>75.150000000000006</v>
      </c>
      <c r="G117" s="261">
        <f t="shared" si="7"/>
        <v>601.20000000000005</v>
      </c>
    </row>
    <row r="118" spans="1:7" ht="25.5" x14ac:dyDescent="0.25">
      <c r="A118" s="24" t="s">
        <v>471</v>
      </c>
      <c r="B118" s="171" t="s">
        <v>441</v>
      </c>
      <c r="C118" s="250" t="str">
        <f>PROPER([1]Orçamento!C105)</f>
        <v>Tomada Baixa De Embutir (1 Módulo), 2P+T 10 A, Incluindo Suporte E Placa - Fornecimento E Instalação. Af_12/2015</v>
      </c>
      <c r="D118" s="136" t="s">
        <v>413</v>
      </c>
      <c r="E118" s="259">
        <v>112</v>
      </c>
      <c r="F118" s="260">
        <v>15.37</v>
      </c>
      <c r="G118" s="261">
        <f t="shared" si="7"/>
        <v>1721.4399999999998</v>
      </c>
    </row>
    <row r="119" spans="1:7" x14ac:dyDescent="0.25">
      <c r="A119" s="10" t="s">
        <v>139</v>
      </c>
      <c r="B119" s="10"/>
      <c r="C119" s="11" t="s">
        <v>136</v>
      </c>
      <c r="D119" s="12"/>
      <c r="E119" s="13"/>
      <c r="F119" s="17"/>
      <c r="G119" s="19">
        <f>G120</f>
        <v>1420.56</v>
      </c>
    </row>
    <row r="120" spans="1:7" ht="51.75" x14ac:dyDescent="0.25">
      <c r="A120" s="20" t="s">
        <v>141</v>
      </c>
      <c r="B120" s="240" t="s">
        <v>137</v>
      </c>
      <c r="C120" s="247" t="s">
        <v>407</v>
      </c>
      <c r="D120" s="242" t="s">
        <v>44</v>
      </c>
      <c r="E120" s="241">
        <f>'Memória de Cálculo'!N418</f>
        <v>12</v>
      </c>
      <c r="F120" s="245">
        <v>118.38</v>
      </c>
      <c r="G120" s="243">
        <f>ROUND(E120*F120,2)</f>
        <v>1420.56</v>
      </c>
    </row>
    <row r="121" spans="1:7" x14ac:dyDescent="0.25">
      <c r="A121" s="18" t="s">
        <v>311</v>
      </c>
      <c r="B121" s="10"/>
      <c r="C121" s="11" t="s">
        <v>140</v>
      </c>
      <c r="D121" s="12"/>
      <c r="E121" s="13"/>
      <c r="F121" s="17"/>
      <c r="G121" s="19">
        <f>SUM(G122:G125)</f>
        <v>6886.37</v>
      </c>
    </row>
    <row r="122" spans="1:7" x14ac:dyDescent="0.25">
      <c r="A122" s="20" t="s">
        <v>312</v>
      </c>
      <c r="B122" s="238" t="s">
        <v>360</v>
      </c>
      <c r="C122" s="247" t="s">
        <v>408</v>
      </c>
      <c r="D122" s="242" t="s">
        <v>42</v>
      </c>
      <c r="E122" s="241">
        <f>'Memória de Cálculo'!N423</f>
        <v>10.516000000000002</v>
      </c>
      <c r="F122" s="245">
        <v>261.89</v>
      </c>
      <c r="G122" s="243">
        <f>ROUND(E122*F122,2)</f>
        <v>2754.04</v>
      </c>
    </row>
    <row r="123" spans="1:7" ht="26.25" x14ac:dyDescent="0.25">
      <c r="A123" s="20" t="s">
        <v>313</v>
      </c>
      <c r="B123" s="238" t="s">
        <v>143</v>
      </c>
      <c r="C123" s="247" t="s">
        <v>409</v>
      </c>
      <c r="D123" s="240" t="s">
        <v>44</v>
      </c>
      <c r="E123" s="241">
        <f>'Memória de Cálculo'!N427</f>
        <v>40.5</v>
      </c>
      <c r="F123" s="245">
        <v>50.82</v>
      </c>
      <c r="G123" s="243">
        <f>ROUND(E123*F123,2)</f>
        <v>2058.21</v>
      </c>
    </row>
    <row r="124" spans="1:7" x14ac:dyDescent="0.25">
      <c r="A124" s="20" t="s">
        <v>314</v>
      </c>
      <c r="B124" s="238" t="s">
        <v>144</v>
      </c>
      <c r="C124" s="250" t="s">
        <v>410</v>
      </c>
      <c r="D124" s="242" t="s">
        <v>42</v>
      </c>
      <c r="E124" s="241">
        <f>'Memória de Cálculo'!N432</f>
        <v>1021.5936</v>
      </c>
      <c r="F124" s="245">
        <v>1.82</v>
      </c>
      <c r="G124" s="243">
        <f>ROUND(E124*F124,2)</f>
        <v>1859.3</v>
      </c>
    </row>
    <row r="125" spans="1:7" x14ac:dyDescent="0.25">
      <c r="A125" s="20"/>
      <c r="B125" s="112" t="s">
        <v>627</v>
      </c>
      <c r="C125" s="165" t="s">
        <v>628</v>
      </c>
      <c r="D125" s="112" t="s">
        <v>26</v>
      </c>
      <c r="E125" s="166">
        <v>1</v>
      </c>
      <c r="F125" s="245">
        <v>214.82</v>
      </c>
      <c r="G125" s="243">
        <f>ROUND(E125*F125,2)</f>
        <v>214.82</v>
      </c>
    </row>
    <row r="126" spans="1:7" x14ac:dyDescent="0.25">
      <c r="A126" s="18" t="s">
        <v>311</v>
      </c>
      <c r="B126" s="10"/>
      <c r="C126" s="11" t="s">
        <v>635</v>
      </c>
      <c r="D126" s="12"/>
      <c r="E126" s="13"/>
      <c r="F126" s="17"/>
      <c r="G126" s="19">
        <f>G127</f>
        <v>6947.5</v>
      </c>
    </row>
    <row r="127" spans="1:7" x14ac:dyDescent="0.25">
      <c r="A127" s="20" t="s">
        <v>312</v>
      </c>
      <c r="B127" s="238" t="s">
        <v>341</v>
      </c>
      <c r="C127" s="247" t="s">
        <v>626</v>
      </c>
      <c r="D127" s="242" t="s">
        <v>479</v>
      </c>
      <c r="E127" s="241">
        <v>1</v>
      </c>
      <c r="F127" s="245">
        <f>'Composições do IFPB'!H116</f>
        <v>6947.5</v>
      </c>
      <c r="G127" s="243">
        <f>ROUND(E127*F127,2)</f>
        <v>6947.5</v>
      </c>
    </row>
    <row r="128" spans="1:7" x14ac:dyDescent="0.25">
      <c r="A128" s="28"/>
      <c r="B128" s="23"/>
      <c r="C128" s="1" t="s">
        <v>146</v>
      </c>
      <c r="D128" s="2"/>
      <c r="E128" s="3"/>
      <c r="F128" s="3"/>
      <c r="G128" s="29">
        <f>G14+G23+G27+G31+G37+G42+G50+G54+G56+G61+G67+G77+G119+G121+G88+G126</f>
        <v>108216.23999999999</v>
      </c>
    </row>
    <row r="129" spans="1:10" x14ac:dyDescent="0.25">
      <c r="A129" s="28"/>
      <c r="B129" s="23"/>
      <c r="C129" s="1" t="s">
        <v>551</v>
      </c>
      <c r="D129" s="2"/>
      <c r="E129" s="3"/>
      <c r="F129" s="3"/>
      <c r="G129" s="29">
        <f>G128*0.2522</f>
        <v>27292.135727999994</v>
      </c>
    </row>
    <row r="130" spans="1:10" x14ac:dyDescent="0.25">
      <c r="A130" s="28"/>
      <c r="B130" s="23"/>
      <c r="C130" s="1" t="s">
        <v>147</v>
      </c>
      <c r="D130" s="2"/>
      <c r="E130" s="3"/>
      <c r="F130" s="3"/>
      <c r="G130" s="29">
        <f>G128+G129</f>
        <v>135508.37572799998</v>
      </c>
      <c r="H130" s="237"/>
      <c r="I130" s="262"/>
      <c r="J130" s="263"/>
    </row>
    <row r="134" spans="1:10" x14ac:dyDescent="0.25">
      <c r="I134" s="263"/>
    </row>
    <row r="135" spans="1:10" x14ac:dyDescent="0.25">
      <c r="G135" s="264"/>
      <c r="I135" s="263"/>
    </row>
    <row r="136" spans="1:10" x14ac:dyDescent="0.25">
      <c r="I136" s="263"/>
    </row>
  </sheetData>
  <protectedRanges>
    <protectedRange password="CC29" sqref="C87" name="Intervalo1_8_2_1"/>
  </protectedRanges>
  <mergeCells count="10">
    <mergeCell ref="A9:G9"/>
    <mergeCell ref="A10:G10"/>
    <mergeCell ref="A12:A13"/>
    <mergeCell ref="B12:B13"/>
    <mergeCell ref="C12:C13"/>
    <mergeCell ref="D12:D13"/>
    <mergeCell ref="E12:E13"/>
    <mergeCell ref="F12:F13"/>
    <mergeCell ref="G12:G13"/>
    <mergeCell ref="A11:G11"/>
  </mergeCells>
  <pageMargins left="0.511811024" right="0.511811024" top="0.78740157499999996" bottom="0.78740157499999996" header="0.31496062000000002" footer="0.31496062000000002"/>
  <pageSetup paperSize="9" scale="65" fitToHeight="0"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34"/>
  <sheetViews>
    <sheetView view="pageBreakPreview" topLeftCell="A424" zoomScaleNormal="100" zoomScaleSheetLayoutView="100" workbookViewId="0">
      <selection activeCell="B318" sqref="B318"/>
    </sheetView>
  </sheetViews>
  <sheetFormatPr defaultRowHeight="15" x14ac:dyDescent="0.25"/>
  <cols>
    <col min="2" max="2" width="43.28515625" customWidth="1"/>
    <col min="8" max="8" width="5.85546875" bestFit="1" customWidth="1"/>
    <col min="10" max="10" width="9.7109375" bestFit="1" customWidth="1"/>
    <col min="11" max="11" width="5.85546875" bestFit="1" customWidth="1"/>
    <col min="12" max="12" width="9.85546875" bestFit="1" customWidth="1"/>
    <col min="13" max="13" width="2" bestFit="1" customWidth="1"/>
    <col min="14" max="14" width="11.85546875" bestFit="1" customWidth="1"/>
    <col min="19" max="19" width="47.7109375" customWidth="1"/>
  </cols>
  <sheetData>
    <row r="1" spans="1:16" ht="21" x14ac:dyDescent="0.25">
      <c r="A1" s="4"/>
      <c r="B1" s="5"/>
      <c r="C1" s="6"/>
      <c r="D1" s="6"/>
      <c r="E1" s="6"/>
      <c r="F1" s="6"/>
      <c r="G1" s="6"/>
      <c r="H1" s="7"/>
      <c r="I1" s="7"/>
      <c r="J1" s="7"/>
      <c r="K1" s="7"/>
      <c r="L1" s="7"/>
      <c r="M1" s="7"/>
      <c r="N1" s="8"/>
      <c r="O1" s="7"/>
      <c r="P1" s="7"/>
    </row>
    <row r="2" spans="1:16" ht="21" x14ac:dyDescent="0.25">
      <c r="A2" s="178" t="s">
        <v>361</v>
      </c>
      <c r="B2" s="178"/>
      <c r="C2" s="178"/>
      <c r="D2" s="178"/>
      <c r="E2" s="178"/>
      <c r="F2" s="178"/>
      <c r="G2" s="178"/>
      <c r="H2" s="178"/>
      <c r="I2" s="178"/>
      <c r="J2" s="178"/>
      <c r="K2" s="178"/>
      <c r="L2" s="178"/>
      <c r="M2" s="178"/>
      <c r="N2" s="178"/>
      <c r="O2" s="178"/>
      <c r="P2" s="178"/>
    </row>
    <row r="3" spans="1:16" ht="21" x14ac:dyDescent="0.25">
      <c r="A3" s="182" t="s">
        <v>362</v>
      </c>
      <c r="B3" s="182"/>
      <c r="C3" s="182"/>
      <c r="D3" s="182"/>
      <c r="E3" s="182"/>
      <c r="F3" s="182"/>
      <c r="G3" s="182"/>
      <c r="H3" s="182"/>
      <c r="I3" s="182"/>
      <c r="J3" s="182"/>
      <c r="K3" s="182"/>
      <c r="L3" s="182"/>
      <c r="M3" s="182"/>
      <c r="N3" s="182"/>
      <c r="O3" s="182"/>
      <c r="P3" s="182"/>
    </row>
    <row r="4" spans="1:16" ht="21" x14ac:dyDescent="0.25">
      <c r="A4" s="30"/>
      <c r="B4" s="30"/>
      <c r="C4" s="30"/>
      <c r="D4" s="30"/>
      <c r="E4" s="30"/>
      <c r="F4" s="30"/>
      <c r="G4" s="30"/>
      <c r="H4" s="30"/>
      <c r="I4" s="30"/>
      <c r="J4" s="30"/>
      <c r="K4" s="30"/>
      <c r="L4" s="30"/>
      <c r="M4" s="30"/>
      <c r="N4" s="30"/>
      <c r="O4" s="30"/>
      <c r="P4" s="30"/>
    </row>
    <row r="5" spans="1:16" ht="23.25" customHeight="1" x14ac:dyDescent="0.25">
      <c r="A5" s="31">
        <v>1</v>
      </c>
      <c r="B5" s="181" t="str">
        <f>'[2]Boletim de Medição Real'!B8</f>
        <v>SERVIÇOS PRELIMINARES</v>
      </c>
      <c r="C5" s="181"/>
      <c r="D5" s="181"/>
      <c r="E5" s="181"/>
      <c r="F5" s="181"/>
      <c r="G5" s="181"/>
      <c r="H5" s="181"/>
      <c r="I5" s="181"/>
      <c r="J5" s="181"/>
      <c r="K5" s="181"/>
      <c r="L5" s="181"/>
      <c r="M5" s="181"/>
      <c r="N5" s="181"/>
      <c r="O5" s="181"/>
      <c r="P5" s="181"/>
    </row>
    <row r="6" spans="1:16" ht="20.25" x14ac:dyDescent="0.25">
      <c r="A6" s="32" t="s">
        <v>10</v>
      </c>
      <c r="B6" s="179" t="s">
        <v>12</v>
      </c>
      <c r="C6" s="179"/>
      <c r="D6" s="179"/>
      <c r="E6" s="179"/>
      <c r="F6" s="179"/>
      <c r="G6" s="179"/>
      <c r="H6" s="179"/>
      <c r="I6" s="179"/>
      <c r="J6" s="180" t="s">
        <v>148</v>
      </c>
      <c r="K6" s="180"/>
      <c r="L6" s="180"/>
      <c r="M6" s="33"/>
      <c r="N6" s="34">
        <f>SUM(P9:P15)</f>
        <v>1.8393300000000006</v>
      </c>
      <c r="O6" s="34"/>
      <c r="P6" s="35" t="s">
        <v>13</v>
      </c>
    </row>
    <row r="7" spans="1:16" ht="20.25" x14ac:dyDescent="0.25">
      <c r="A7" s="32"/>
      <c r="B7" s="36"/>
      <c r="C7" s="37"/>
      <c r="D7" s="37"/>
      <c r="E7" s="37"/>
      <c r="F7" s="37"/>
      <c r="G7" s="37"/>
      <c r="H7" s="35"/>
      <c r="I7" s="35"/>
      <c r="J7" s="33"/>
      <c r="K7" s="33"/>
      <c r="L7" s="33"/>
      <c r="M7" s="33"/>
      <c r="N7" s="34"/>
      <c r="O7" s="34"/>
      <c r="P7" s="35"/>
    </row>
    <row r="8" spans="1:16" ht="21" x14ac:dyDescent="0.5">
      <c r="A8" s="32"/>
      <c r="B8" s="38" t="s">
        <v>149</v>
      </c>
      <c r="C8" s="37"/>
      <c r="D8" s="37"/>
      <c r="E8" s="37"/>
      <c r="F8" s="37"/>
      <c r="G8" s="37"/>
      <c r="H8" s="39" t="s">
        <v>150</v>
      </c>
      <c r="I8" s="35"/>
      <c r="J8" s="39" t="s">
        <v>151</v>
      </c>
      <c r="K8" s="40"/>
      <c r="L8" s="39" t="s">
        <v>152</v>
      </c>
      <c r="M8" s="39"/>
      <c r="N8" s="39" t="s">
        <v>153</v>
      </c>
      <c r="O8" s="61"/>
      <c r="P8" s="40" t="s">
        <v>154</v>
      </c>
    </row>
    <row r="9" spans="1:16" ht="20.25" x14ac:dyDescent="0.25">
      <c r="A9" s="32"/>
      <c r="B9" s="38" t="s">
        <v>155</v>
      </c>
      <c r="C9" s="41" t="s">
        <v>13</v>
      </c>
      <c r="D9" s="37"/>
      <c r="E9" s="37"/>
      <c r="F9" s="37"/>
      <c r="G9" s="37"/>
      <c r="H9" s="38">
        <v>1</v>
      </c>
      <c r="I9" s="41"/>
      <c r="J9" s="42">
        <v>2.81</v>
      </c>
      <c r="K9" s="38"/>
      <c r="L9" s="42">
        <f>0.96+1.66</f>
        <v>2.62</v>
      </c>
      <c r="M9" s="38" t="s">
        <v>156</v>
      </c>
      <c r="N9" s="43">
        <v>0.15</v>
      </c>
      <c r="O9" s="43"/>
      <c r="P9" s="42">
        <f>J9*L9*N9</f>
        <v>1.10433</v>
      </c>
    </row>
    <row r="10" spans="1:16" ht="20.25" x14ac:dyDescent="0.25">
      <c r="A10" s="32"/>
      <c r="B10" s="38" t="s">
        <v>157</v>
      </c>
      <c r="C10" s="41" t="s">
        <v>13</v>
      </c>
      <c r="D10" s="37"/>
      <c r="E10" s="37"/>
      <c r="F10" s="37"/>
      <c r="G10" s="37"/>
      <c r="H10" s="38">
        <v>1</v>
      </c>
      <c r="I10" s="41"/>
      <c r="J10" s="42">
        <v>3</v>
      </c>
      <c r="K10" s="38"/>
      <c r="L10" s="42">
        <v>0.11</v>
      </c>
      <c r="M10" s="38" t="s">
        <v>156</v>
      </c>
      <c r="N10" s="43">
        <v>0.15</v>
      </c>
      <c r="O10" s="43"/>
      <c r="P10" s="42">
        <f t="shared" ref="P10:P15" si="0">J10*L10*N10</f>
        <v>4.9500000000000002E-2</v>
      </c>
    </row>
    <row r="11" spans="1:16" ht="20.25" x14ac:dyDescent="0.25">
      <c r="A11" s="32"/>
      <c r="B11" s="38" t="s">
        <v>158</v>
      </c>
      <c r="C11" s="41" t="s">
        <v>13</v>
      </c>
      <c r="D11" s="37"/>
      <c r="E11" s="37"/>
      <c r="F11" s="37"/>
      <c r="G11" s="37"/>
      <c r="H11" s="38">
        <v>1</v>
      </c>
      <c r="I11" s="41"/>
      <c r="J11" s="42">
        <v>3</v>
      </c>
      <c r="K11" s="38"/>
      <c r="L11" s="42">
        <v>0.11</v>
      </c>
      <c r="M11" s="38" t="s">
        <v>156</v>
      </c>
      <c r="N11" s="43">
        <v>0.15</v>
      </c>
      <c r="O11" s="43"/>
      <c r="P11" s="42">
        <f t="shared" si="0"/>
        <v>4.9500000000000002E-2</v>
      </c>
    </row>
    <row r="12" spans="1:16" ht="20.25" x14ac:dyDescent="0.25">
      <c r="A12" s="32"/>
      <c r="B12" s="38" t="s">
        <v>159</v>
      </c>
      <c r="C12" s="41" t="s">
        <v>13</v>
      </c>
      <c r="D12" s="37"/>
      <c r="E12" s="37"/>
      <c r="F12" s="37"/>
      <c r="G12" s="37"/>
      <c r="H12" s="38">
        <v>1</v>
      </c>
      <c r="I12" s="41"/>
      <c r="J12" s="42">
        <v>3</v>
      </c>
      <c r="K12" s="38"/>
      <c r="L12" s="42">
        <v>0.11</v>
      </c>
      <c r="M12" s="38" t="s">
        <v>156</v>
      </c>
      <c r="N12" s="43">
        <v>0.15</v>
      </c>
      <c r="O12" s="43"/>
      <c r="P12" s="42">
        <f t="shared" si="0"/>
        <v>4.9500000000000002E-2</v>
      </c>
    </row>
    <row r="13" spans="1:16" ht="20.25" x14ac:dyDescent="0.25">
      <c r="A13" s="32"/>
      <c r="B13" s="38" t="s">
        <v>160</v>
      </c>
      <c r="C13" s="41" t="s">
        <v>13</v>
      </c>
      <c r="D13" s="37"/>
      <c r="E13" s="37"/>
      <c r="F13" s="37"/>
      <c r="G13" s="37"/>
      <c r="H13" s="38">
        <v>1</v>
      </c>
      <c r="I13" s="41"/>
      <c r="J13" s="42">
        <v>3</v>
      </c>
      <c r="K13" s="38"/>
      <c r="L13" s="42">
        <v>0.11</v>
      </c>
      <c r="M13" s="38"/>
      <c r="N13" s="43">
        <v>0.15</v>
      </c>
      <c r="O13" s="43"/>
      <c r="P13" s="42">
        <f t="shared" si="0"/>
        <v>4.9500000000000002E-2</v>
      </c>
    </row>
    <row r="14" spans="1:16" ht="20.25" x14ac:dyDescent="0.25">
      <c r="A14" s="32"/>
      <c r="B14" s="38" t="s">
        <v>161</v>
      </c>
      <c r="C14" s="41" t="s">
        <v>13</v>
      </c>
      <c r="D14" s="37"/>
      <c r="E14" s="37"/>
      <c r="F14" s="37"/>
      <c r="G14" s="37"/>
      <c r="H14" s="38">
        <v>1</v>
      </c>
      <c r="I14" s="41"/>
      <c r="J14" s="42">
        <v>3</v>
      </c>
      <c r="K14" s="38"/>
      <c r="L14" s="42">
        <v>0.11</v>
      </c>
      <c r="M14" s="38"/>
      <c r="N14" s="43">
        <v>0.15</v>
      </c>
      <c r="O14" s="43"/>
      <c r="P14" s="42">
        <f t="shared" si="0"/>
        <v>4.9500000000000002E-2</v>
      </c>
    </row>
    <row r="15" spans="1:16" ht="20.25" x14ac:dyDescent="0.25">
      <c r="A15" s="32"/>
      <c r="B15" s="38" t="s">
        <v>162</v>
      </c>
      <c r="C15" s="41" t="s">
        <v>13</v>
      </c>
      <c r="D15" s="37"/>
      <c r="E15" s="37"/>
      <c r="F15" s="37"/>
      <c r="G15" s="37"/>
      <c r="H15" s="38">
        <v>1</v>
      </c>
      <c r="I15" s="41"/>
      <c r="J15" s="42">
        <v>1.3</v>
      </c>
      <c r="K15" s="38"/>
      <c r="L15" s="42">
        <v>2.5</v>
      </c>
      <c r="M15" s="38"/>
      <c r="N15" s="38">
        <v>0.15</v>
      </c>
      <c r="O15" s="38"/>
      <c r="P15" s="42">
        <f t="shared" si="0"/>
        <v>0.48749999999999999</v>
      </c>
    </row>
    <row r="16" spans="1:16" ht="20.25" x14ac:dyDescent="0.25">
      <c r="A16" s="32"/>
      <c r="B16" s="38"/>
      <c r="C16" s="41"/>
      <c r="D16" s="37"/>
      <c r="E16" s="37"/>
      <c r="F16" s="37"/>
      <c r="G16" s="37"/>
      <c r="H16" s="41"/>
      <c r="I16" s="41"/>
      <c r="J16" s="38"/>
      <c r="K16" s="38"/>
      <c r="L16" s="38"/>
      <c r="M16" s="38"/>
      <c r="N16" s="43"/>
      <c r="O16" s="43"/>
      <c r="P16" s="42"/>
    </row>
    <row r="17" spans="1:16" ht="20.25" customHeight="1" x14ac:dyDescent="0.25">
      <c r="A17" s="32" t="s">
        <v>14</v>
      </c>
      <c r="B17" s="179" t="s">
        <v>16</v>
      </c>
      <c r="C17" s="179"/>
      <c r="D17" s="179"/>
      <c r="E17" s="179"/>
      <c r="F17" s="179"/>
      <c r="G17" s="179"/>
      <c r="H17" s="179"/>
      <c r="I17" s="179"/>
      <c r="J17" s="180" t="s">
        <v>148</v>
      </c>
      <c r="K17" s="180"/>
      <c r="L17" s="180"/>
      <c r="M17" s="33"/>
      <c r="N17" s="34">
        <f>SUM(P20:P22)</f>
        <v>2.7442799999999998</v>
      </c>
      <c r="O17" s="34"/>
      <c r="P17" s="35" t="s">
        <v>13</v>
      </c>
    </row>
    <row r="18" spans="1:16" ht="20.25" x14ac:dyDescent="0.25">
      <c r="A18" s="32"/>
      <c r="B18" s="36"/>
      <c r="C18" s="37"/>
      <c r="D18" s="37"/>
      <c r="E18" s="37"/>
      <c r="F18" s="37"/>
      <c r="G18" s="37"/>
      <c r="H18" s="35"/>
      <c r="I18" s="35"/>
      <c r="J18" s="33"/>
      <c r="K18" s="33"/>
      <c r="L18" s="33"/>
      <c r="M18" s="33"/>
      <c r="N18" s="34"/>
      <c r="O18" s="34"/>
      <c r="P18" s="35"/>
    </row>
    <row r="19" spans="1:16" ht="21" x14ac:dyDescent="0.5">
      <c r="A19" s="32"/>
      <c r="B19" s="38" t="s">
        <v>163</v>
      </c>
      <c r="C19" s="37"/>
      <c r="D19" s="37"/>
      <c r="E19" s="37"/>
      <c r="F19" s="37"/>
      <c r="G19" s="37"/>
      <c r="H19" s="39" t="s">
        <v>150</v>
      </c>
      <c r="I19" s="35"/>
      <c r="J19" s="39" t="s">
        <v>151</v>
      </c>
      <c r="K19" s="40"/>
      <c r="L19" s="39" t="s">
        <v>164</v>
      </c>
      <c r="M19" s="39"/>
      <c r="N19" s="39" t="s">
        <v>165</v>
      </c>
      <c r="O19" s="61"/>
      <c r="P19" s="40" t="s">
        <v>154</v>
      </c>
    </row>
    <row r="20" spans="1:16" ht="20.25" x14ac:dyDescent="0.25">
      <c r="A20" s="32"/>
      <c r="B20" s="38" t="s">
        <v>166</v>
      </c>
      <c r="C20" s="41" t="s">
        <v>13</v>
      </c>
      <c r="D20" s="37"/>
      <c r="E20" s="37"/>
      <c r="F20" s="37"/>
      <c r="G20" s="37"/>
      <c r="H20" s="38">
        <v>8</v>
      </c>
      <c r="I20" s="41"/>
      <c r="J20" s="42">
        <v>0.94</v>
      </c>
      <c r="K20" s="38"/>
      <c r="L20" s="42">
        <v>0.15</v>
      </c>
      <c r="M20" s="38" t="s">
        <v>156</v>
      </c>
      <c r="N20" s="43">
        <v>1.26</v>
      </c>
      <c r="O20" s="43" t="s">
        <v>167</v>
      </c>
      <c r="P20" s="42">
        <f>H20*J20*L20*N20</f>
        <v>1.4212799999999999</v>
      </c>
    </row>
    <row r="21" spans="1:16" ht="20.25" x14ac:dyDescent="0.25">
      <c r="A21" s="32"/>
      <c r="B21" s="38" t="s">
        <v>168</v>
      </c>
      <c r="C21" s="41" t="s">
        <v>13</v>
      </c>
      <c r="D21" s="37"/>
      <c r="E21" s="37"/>
      <c r="F21" s="37"/>
      <c r="G21" s="37"/>
      <c r="H21" s="38">
        <v>2</v>
      </c>
      <c r="I21" s="41"/>
      <c r="J21" s="42">
        <v>0.98</v>
      </c>
      <c r="K21" s="38"/>
      <c r="L21" s="42">
        <v>0.15</v>
      </c>
      <c r="M21" s="38" t="s">
        <v>156</v>
      </c>
      <c r="N21" s="43">
        <v>2.5</v>
      </c>
      <c r="O21" s="43" t="s">
        <v>167</v>
      </c>
      <c r="P21" s="42">
        <f t="shared" ref="P21:P22" si="1">H21*J21*L21*N21</f>
        <v>0.73499999999999999</v>
      </c>
    </row>
    <row r="22" spans="1:16" ht="20.25" x14ac:dyDescent="0.25">
      <c r="A22" s="32"/>
      <c r="B22" s="38" t="s">
        <v>169</v>
      </c>
      <c r="C22" s="41" t="s">
        <v>13</v>
      </c>
      <c r="D22" s="37"/>
      <c r="E22" s="37"/>
      <c r="F22" s="37"/>
      <c r="G22" s="37"/>
      <c r="H22" s="38">
        <v>2</v>
      </c>
      <c r="I22" s="41"/>
      <c r="J22" s="42">
        <v>0.98</v>
      </c>
      <c r="K22" s="38"/>
      <c r="L22" s="42">
        <v>0.15</v>
      </c>
      <c r="M22" s="38" t="s">
        <v>156</v>
      </c>
      <c r="N22" s="43">
        <v>2</v>
      </c>
      <c r="O22" s="43" t="s">
        <v>167</v>
      </c>
      <c r="P22" s="42">
        <f t="shared" si="1"/>
        <v>0.58799999999999997</v>
      </c>
    </row>
    <row r="23" spans="1:16" ht="20.25" x14ac:dyDescent="0.25">
      <c r="A23" s="32"/>
      <c r="B23" s="44"/>
      <c r="C23" s="37"/>
      <c r="D23" s="37"/>
      <c r="E23" s="37"/>
      <c r="F23" s="37"/>
      <c r="G23" s="37"/>
      <c r="H23" s="41"/>
      <c r="I23" s="41"/>
      <c r="J23" s="38"/>
      <c r="K23" s="38"/>
      <c r="L23" s="38"/>
      <c r="M23" s="38"/>
      <c r="N23" s="43"/>
      <c r="O23" s="43"/>
      <c r="P23" s="42"/>
    </row>
    <row r="24" spans="1:16" ht="20.25" x14ac:dyDescent="0.25">
      <c r="A24" s="32" t="s">
        <v>17</v>
      </c>
      <c r="B24" s="179" t="s">
        <v>170</v>
      </c>
      <c r="C24" s="179"/>
      <c r="D24" s="179"/>
      <c r="E24" s="179"/>
      <c r="F24" s="179"/>
      <c r="G24" s="179"/>
      <c r="H24" s="179"/>
      <c r="I24" s="179"/>
      <c r="J24" s="180" t="s">
        <v>148</v>
      </c>
      <c r="K24" s="180"/>
      <c r="L24" s="180"/>
      <c r="M24" s="33"/>
      <c r="N24" s="34">
        <f>P27</f>
        <v>3.28335</v>
      </c>
      <c r="O24" s="34"/>
      <c r="P24" s="35" t="s">
        <v>42</v>
      </c>
    </row>
    <row r="25" spans="1:16" ht="20.25" x14ac:dyDescent="0.25">
      <c r="A25" s="32"/>
      <c r="B25" s="36"/>
      <c r="C25" s="37"/>
      <c r="D25" s="37"/>
      <c r="E25" s="37"/>
      <c r="F25" s="37"/>
      <c r="G25" s="37"/>
      <c r="H25" s="35"/>
      <c r="I25" s="35"/>
      <c r="J25" s="33"/>
      <c r="K25" s="33"/>
      <c r="L25" s="33"/>
      <c r="M25" s="33"/>
      <c r="N25" s="34"/>
      <c r="O25" s="34"/>
      <c r="P25" s="35"/>
    </row>
    <row r="26" spans="1:16" ht="21" x14ac:dyDescent="0.5">
      <c r="A26" s="32"/>
      <c r="B26" s="38" t="s">
        <v>149</v>
      </c>
      <c r="C26" s="37"/>
      <c r="D26" s="37"/>
      <c r="E26" s="37"/>
      <c r="F26" s="37"/>
      <c r="G26" s="37"/>
      <c r="H26" s="39"/>
      <c r="I26" s="35"/>
      <c r="J26" s="39" t="s">
        <v>171</v>
      </c>
      <c r="K26" s="40"/>
      <c r="L26" s="39" t="s">
        <v>152</v>
      </c>
      <c r="M26" s="39"/>
      <c r="N26" s="39" t="s">
        <v>172</v>
      </c>
      <c r="O26" s="61"/>
      <c r="P26" s="40" t="s">
        <v>173</v>
      </c>
    </row>
    <row r="27" spans="1:16" ht="20.25" x14ac:dyDescent="0.25">
      <c r="A27" s="32"/>
      <c r="B27" s="38" t="s">
        <v>174</v>
      </c>
      <c r="C27" s="41" t="s">
        <v>175</v>
      </c>
      <c r="D27" s="37"/>
      <c r="E27" s="37"/>
      <c r="F27" s="37"/>
      <c r="G27" s="37"/>
      <c r="H27" s="38"/>
      <c r="I27" s="41"/>
      <c r="J27" s="42">
        <v>1</v>
      </c>
      <c r="K27" s="38"/>
      <c r="L27" s="42">
        <f>1.113</f>
        <v>1.113</v>
      </c>
      <c r="M27" s="38" t="s">
        <v>156</v>
      </c>
      <c r="N27" s="43">
        <v>5.9</v>
      </c>
      <c r="O27" s="43"/>
      <c r="P27" s="42">
        <f>(L27*N27)/2</f>
        <v>3.28335</v>
      </c>
    </row>
    <row r="28" spans="1:16" ht="20.25" x14ac:dyDescent="0.25">
      <c r="A28" s="32"/>
      <c r="B28" s="36"/>
      <c r="C28" s="36"/>
      <c r="D28" s="36"/>
      <c r="E28" s="36"/>
      <c r="F28" s="36"/>
      <c r="G28" s="36"/>
      <c r="H28" s="36"/>
      <c r="I28" s="36"/>
      <c r="J28" s="33"/>
      <c r="K28" s="33"/>
      <c r="L28" s="33"/>
      <c r="M28" s="33"/>
      <c r="N28" s="34"/>
      <c r="O28" s="34"/>
      <c r="P28" s="35"/>
    </row>
    <row r="29" spans="1:16" ht="20.25" x14ac:dyDescent="0.25">
      <c r="A29" s="32" t="s">
        <v>18</v>
      </c>
      <c r="B29" s="179" t="s">
        <v>20</v>
      </c>
      <c r="C29" s="179"/>
      <c r="D29" s="179"/>
      <c r="E29" s="179"/>
      <c r="F29" s="179"/>
      <c r="G29" s="179"/>
      <c r="H29" s="179"/>
      <c r="I29" s="179"/>
      <c r="J29" s="180" t="s">
        <v>148</v>
      </c>
      <c r="K29" s="180"/>
      <c r="L29" s="180"/>
      <c r="M29" s="33"/>
      <c r="N29" s="34">
        <f>P32</f>
        <v>8.9</v>
      </c>
      <c r="O29" s="34"/>
      <c r="P29" s="35" t="s">
        <v>42</v>
      </c>
    </row>
    <row r="30" spans="1:16" ht="20.25" x14ac:dyDescent="0.25">
      <c r="A30" s="32"/>
      <c r="B30" s="36"/>
      <c r="C30" s="37"/>
      <c r="D30" s="37"/>
      <c r="E30" s="37"/>
      <c r="F30" s="37"/>
      <c r="G30" s="37"/>
      <c r="H30" s="35"/>
      <c r="I30" s="35"/>
      <c r="J30" s="33"/>
      <c r="K30" s="33"/>
      <c r="L30" s="33"/>
      <c r="M30" s="33"/>
      <c r="N30" s="34"/>
      <c r="O30" s="34"/>
      <c r="P30" s="35"/>
    </row>
    <row r="31" spans="1:16" ht="21" x14ac:dyDescent="0.5">
      <c r="A31" s="32"/>
      <c r="B31" s="38" t="s">
        <v>149</v>
      </c>
      <c r="C31" s="37"/>
      <c r="D31" s="37"/>
      <c r="E31" s="37"/>
      <c r="F31" s="37"/>
      <c r="G31" s="37"/>
      <c r="H31" s="39"/>
      <c r="I31" s="35"/>
      <c r="J31" s="39" t="s">
        <v>171</v>
      </c>
      <c r="K31" s="40"/>
      <c r="L31" s="39" t="s">
        <v>152</v>
      </c>
      <c r="M31" s="39"/>
      <c r="N31" s="39" t="s">
        <v>153</v>
      </c>
      <c r="O31" s="61"/>
      <c r="P31" s="40" t="s">
        <v>173</v>
      </c>
    </row>
    <row r="32" spans="1:16" ht="20.25" x14ac:dyDescent="0.25">
      <c r="A32" s="32"/>
      <c r="B32" s="38" t="s">
        <v>346</v>
      </c>
      <c r="C32" s="41" t="s">
        <v>175</v>
      </c>
      <c r="D32" s="37"/>
      <c r="E32" s="37"/>
      <c r="F32" s="37"/>
      <c r="G32" s="37"/>
      <c r="H32" s="38"/>
      <c r="I32" s="41"/>
      <c r="J32" s="42">
        <v>1</v>
      </c>
      <c r="K32" s="38"/>
      <c r="L32" s="42">
        <v>2.5</v>
      </c>
      <c r="M32" s="38" t="s">
        <v>156</v>
      </c>
      <c r="N32" s="43">
        <v>3.56</v>
      </c>
      <c r="O32" s="43"/>
      <c r="P32" s="42">
        <f>(L32*N32)</f>
        <v>8.9</v>
      </c>
    </row>
    <row r="33" spans="1:16" ht="21" x14ac:dyDescent="0.5">
      <c r="A33" s="32"/>
      <c r="B33" s="61"/>
      <c r="C33" s="41"/>
      <c r="D33" s="37"/>
      <c r="E33" s="37"/>
      <c r="F33" s="37"/>
      <c r="G33" s="37"/>
      <c r="H33" s="39"/>
      <c r="I33" s="33"/>
      <c r="J33" s="62"/>
      <c r="K33" s="33"/>
      <c r="L33" s="62"/>
      <c r="M33" s="38"/>
      <c r="N33" s="63"/>
      <c r="O33" s="34"/>
      <c r="P33" s="42"/>
    </row>
    <row r="34" spans="1:16" ht="20.25" customHeight="1" x14ac:dyDescent="0.25">
      <c r="A34" s="32" t="s">
        <v>21</v>
      </c>
      <c r="B34" s="179" t="s">
        <v>23</v>
      </c>
      <c r="C34" s="179"/>
      <c r="D34" s="179"/>
      <c r="E34" s="179"/>
      <c r="F34" s="179"/>
      <c r="G34" s="179"/>
      <c r="H34" s="179"/>
      <c r="I34" s="179"/>
      <c r="J34" s="180" t="s">
        <v>148</v>
      </c>
      <c r="K34" s="180"/>
      <c r="L34" s="180"/>
      <c r="M34" s="33"/>
      <c r="N34" s="34">
        <f>SUM(P37:P40)</f>
        <v>57.6935</v>
      </c>
      <c r="O34" s="34"/>
      <c r="P34" s="35" t="s">
        <v>42</v>
      </c>
    </row>
    <row r="35" spans="1:16" ht="20.25" x14ac:dyDescent="0.25">
      <c r="A35" s="32"/>
      <c r="B35" s="36"/>
      <c r="C35" s="36"/>
      <c r="D35" s="36"/>
      <c r="E35" s="36"/>
      <c r="F35" s="36"/>
      <c r="G35" s="36"/>
      <c r="H35" s="36"/>
      <c r="I35" s="36"/>
      <c r="J35" s="33"/>
      <c r="K35" s="33"/>
      <c r="L35" s="33"/>
      <c r="M35" s="33"/>
      <c r="N35" s="34"/>
      <c r="O35" s="34"/>
      <c r="P35" s="35"/>
    </row>
    <row r="36" spans="1:16" ht="20.25" x14ac:dyDescent="0.25">
      <c r="A36" s="32"/>
      <c r="B36" s="45" t="s">
        <v>149</v>
      </c>
      <c r="C36" s="36"/>
      <c r="D36" s="36"/>
      <c r="E36" s="36"/>
      <c r="F36" s="36"/>
      <c r="G36" s="36"/>
      <c r="H36" s="46"/>
      <c r="I36" s="46"/>
      <c r="J36" s="39" t="s">
        <v>171</v>
      </c>
      <c r="K36" s="33"/>
      <c r="L36" s="39" t="s">
        <v>176</v>
      </c>
      <c r="M36" s="33"/>
      <c r="N36" s="39" t="s">
        <v>172</v>
      </c>
      <c r="O36" s="34"/>
      <c r="P36" s="40" t="s">
        <v>173</v>
      </c>
    </row>
    <row r="37" spans="1:16" ht="20.25" x14ac:dyDescent="0.25">
      <c r="A37" s="32"/>
      <c r="B37" s="38" t="s">
        <v>177</v>
      </c>
      <c r="C37" s="41" t="s">
        <v>175</v>
      </c>
      <c r="D37" s="37"/>
      <c r="E37" s="37"/>
      <c r="F37" s="37"/>
      <c r="G37" s="37"/>
      <c r="H37" s="38"/>
      <c r="I37" s="41"/>
      <c r="J37" s="42">
        <v>1</v>
      </c>
      <c r="K37" s="38"/>
      <c r="L37" s="42">
        <v>5.34</v>
      </c>
      <c r="M37" s="38" t="s">
        <v>156</v>
      </c>
      <c r="N37" s="43">
        <v>2.81</v>
      </c>
      <c r="O37" s="43"/>
      <c r="P37" s="42">
        <f>(L37*N37)</f>
        <v>15.0054</v>
      </c>
    </row>
    <row r="38" spans="1:16" ht="20.25" x14ac:dyDescent="0.25">
      <c r="A38" s="32"/>
      <c r="B38" s="38" t="s">
        <v>177</v>
      </c>
      <c r="C38" s="41" t="s">
        <v>175</v>
      </c>
      <c r="D38" s="37"/>
      <c r="E38" s="37"/>
      <c r="F38" s="37"/>
      <c r="G38" s="37"/>
      <c r="H38" s="38"/>
      <c r="I38" s="41"/>
      <c r="J38" s="42">
        <v>1</v>
      </c>
      <c r="K38" s="38"/>
      <c r="L38" s="42">
        <v>5.72</v>
      </c>
      <c r="M38" s="38" t="s">
        <v>156</v>
      </c>
      <c r="N38" s="43">
        <v>2.81</v>
      </c>
      <c r="O38" s="43"/>
      <c r="P38" s="42">
        <f>(L38*N38)</f>
        <v>16.0732</v>
      </c>
    </row>
    <row r="39" spans="1:16" ht="20.25" x14ac:dyDescent="0.25">
      <c r="A39" s="32"/>
      <c r="B39" s="38" t="s">
        <v>178</v>
      </c>
      <c r="C39" s="41" t="s">
        <v>175</v>
      </c>
      <c r="D39" s="37"/>
      <c r="E39" s="37"/>
      <c r="F39" s="37"/>
      <c r="G39" s="37"/>
      <c r="H39" s="38"/>
      <c r="I39" s="41"/>
      <c r="J39" s="42">
        <v>1</v>
      </c>
      <c r="K39" s="38"/>
      <c r="L39" s="42">
        <v>4.95</v>
      </c>
      <c r="M39" s="38" t="s">
        <v>156</v>
      </c>
      <c r="N39" s="43">
        <v>2.81</v>
      </c>
      <c r="O39" s="43"/>
      <c r="P39" s="42">
        <f>(L39*N39)</f>
        <v>13.909500000000001</v>
      </c>
    </row>
    <row r="40" spans="1:16" ht="20.25" x14ac:dyDescent="0.25">
      <c r="A40" s="47"/>
      <c r="B40" s="38" t="s">
        <v>208</v>
      </c>
      <c r="C40" s="41" t="s">
        <v>175</v>
      </c>
      <c r="D40" s="37"/>
      <c r="E40" s="37"/>
      <c r="F40" s="37"/>
      <c r="G40" s="37"/>
      <c r="H40" s="38"/>
      <c r="I40" s="41"/>
      <c r="J40" s="42">
        <v>1</v>
      </c>
      <c r="K40" s="38"/>
      <c r="L40" s="42">
        <v>6.34</v>
      </c>
      <c r="M40" s="38"/>
      <c r="N40" s="43">
        <v>2.81</v>
      </c>
      <c r="O40" s="43"/>
      <c r="P40" s="42">
        <f>(L40*N40)-2.67-2.44</f>
        <v>12.705400000000001</v>
      </c>
    </row>
    <row r="41" spans="1:16" ht="20.25" x14ac:dyDescent="0.25">
      <c r="A41" s="32" t="s">
        <v>24</v>
      </c>
      <c r="B41" s="179" t="s">
        <v>25</v>
      </c>
      <c r="C41" s="179"/>
      <c r="D41" s="179"/>
      <c r="E41" s="179"/>
      <c r="F41" s="179"/>
      <c r="G41" s="179"/>
      <c r="H41" s="179"/>
      <c r="I41" s="179"/>
      <c r="J41" s="180" t="s">
        <v>148</v>
      </c>
      <c r="K41" s="180"/>
      <c r="L41" s="180"/>
      <c r="M41" s="33"/>
      <c r="N41" s="34">
        <f>P43</f>
        <v>7</v>
      </c>
      <c r="O41" s="34"/>
      <c r="P41" s="35" t="s">
        <v>179</v>
      </c>
    </row>
    <row r="42" spans="1:16" ht="20.25" x14ac:dyDescent="0.25">
      <c r="A42" s="32"/>
      <c r="B42" s="45" t="s">
        <v>163</v>
      </c>
      <c r="C42" s="36"/>
      <c r="D42" s="36"/>
      <c r="E42" s="36"/>
      <c r="F42" s="36"/>
      <c r="G42" s="36"/>
      <c r="H42" s="36"/>
      <c r="I42" s="36"/>
      <c r="J42" s="39" t="s">
        <v>171</v>
      </c>
      <c r="K42" s="33"/>
      <c r="L42" s="39" t="s">
        <v>150</v>
      </c>
      <c r="M42" s="33"/>
      <c r="N42" s="34"/>
      <c r="O42" s="34"/>
      <c r="P42" s="35"/>
    </row>
    <row r="43" spans="1:16" ht="20.25" x14ac:dyDescent="0.25">
      <c r="A43" s="32"/>
      <c r="B43" s="44" t="s">
        <v>180</v>
      </c>
      <c r="C43" s="36"/>
      <c r="D43" s="36"/>
      <c r="E43" s="36"/>
      <c r="F43" s="36"/>
      <c r="G43" s="36"/>
      <c r="H43" s="36"/>
      <c r="I43" s="36"/>
      <c r="J43" s="38">
        <v>1</v>
      </c>
      <c r="K43" s="33"/>
      <c r="L43" s="38">
        <v>7</v>
      </c>
      <c r="M43" s="33"/>
      <c r="N43" s="34"/>
      <c r="O43" s="34"/>
      <c r="P43" s="42">
        <f>J43*L43</f>
        <v>7</v>
      </c>
    </row>
    <row r="44" spans="1:16" ht="20.25" x14ac:dyDescent="0.25">
      <c r="A44" s="32"/>
      <c r="B44" s="36"/>
      <c r="C44" s="36"/>
      <c r="D44" s="36"/>
      <c r="E44" s="36"/>
      <c r="F44" s="36"/>
      <c r="G44" s="36"/>
      <c r="H44" s="36"/>
      <c r="I44" s="36"/>
      <c r="J44" s="33"/>
      <c r="K44" s="33"/>
      <c r="L44" s="33"/>
      <c r="M44" s="33"/>
      <c r="N44" s="34"/>
      <c r="O44" s="34"/>
      <c r="P44" s="35"/>
    </row>
    <row r="45" spans="1:16" ht="20.25" x14ac:dyDescent="0.25">
      <c r="A45" s="32" t="s">
        <v>27</v>
      </c>
      <c r="B45" s="179" t="s">
        <v>29</v>
      </c>
      <c r="C45" s="179"/>
      <c r="D45" s="179"/>
      <c r="E45" s="179"/>
      <c r="F45" s="179"/>
      <c r="G45" s="179"/>
      <c r="H45" s="179"/>
      <c r="I45" s="179"/>
      <c r="J45" s="180" t="s">
        <v>148</v>
      </c>
      <c r="K45" s="180"/>
      <c r="L45" s="180"/>
      <c r="M45" s="33"/>
      <c r="N45" s="34">
        <f>P47</f>
        <v>1</v>
      </c>
      <c r="O45" s="34"/>
      <c r="P45" s="35" t="s">
        <v>179</v>
      </c>
    </row>
    <row r="46" spans="1:16" ht="20.25" x14ac:dyDescent="0.25">
      <c r="A46" s="32"/>
      <c r="B46" s="45" t="s">
        <v>163</v>
      </c>
      <c r="C46" s="36"/>
      <c r="D46" s="36"/>
      <c r="E46" s="36"/>
      <c r="F46" s="36"/>
      <c r="G46" s="36"/>
      <c r="H46" s="36"/>
      <c r="I46" s="36"/>
      <c r="J46" s="39" t="s">
        <v>171</v>
      </c>
      <c r="K46" s="33"/>
      <c r="L46" s="39" t="s">
        <v>150</v>
      </c>
      <c r="M46" s="33"/>
      <c r="N46" s="34"/>
      <c r="O46" s="34"/>
      <c r="P46" s="35"/>
    </row>
    <row r="47" spans="1:16" ht="23.25" customHeight="1" x14ac:dyDescent="0.25">
      <c r="A47" s="32"/>
      <c r="B47" s="45" t="s">
        <v>181</v>
      </c>
      <c r="C47" s="36"/>
      <c r="D47" s="36"/>
      <c r="E47" s="36"/>
      <c r="F47" s="36"/>
      <c r="G47" s="36"/>
      <c r="H47" s="36"/>
      <c r="I47" s="36"/>
      <c r="J47" s="38">
        <v>1</v>
      </c>
      <c r="K47" s="33"/>
      <c r="L47" s="38">
        <v>1</v>
      </c>
      <c r="M47" s="33"/>
      <c r="N47" s="34"/>
      <c r="O47" s="34"/>
      <c r="P47" s="42">
        <f>J47*L47</f>
        <v>1</v>
      </c>
    </row>
    <row r="48" spans="1:16" ht="20.25" x14ac:dyDescent="0.25">
      <c r="A48" s="32"/>
      <c r="B48" s="36"/>
      <c r="C48" s="36"/>
      <c r="D48" s="36"/>
      <c r="E48" s="36"/>
      <c r="F48" s="36"/>
      <c r="G48" s="36"/>
      <c r="H48" s="36"/>
      <c r="I48" s="36"/>
      <c r="J48" s="33"/>
      <c r="K48" s="33"/>
      <c r="L48" s="33"/>
      <c r="M48" s="33"/>
      <c r="N48" s="34"/>
      <c r="O48" s="34"/>
      <c r="P48" s="35"/>
    </row>
    <row r="49" spans="1:18" ht="20.25" x14ac:dyDescent="0.25">
      <c r="A49" s="32" t="s">
        <v>30</v>
      </c>
      <c r="B49" s="179" t="s">
        <v>31</v>
      </c>
      <c r="C49" s="179"/>
      <c r="D49" s="179"/>
      <c r="E49" s="179"/>
      <c r="F49" s="179"/>
      <c r="G49" s="179"/>
      <c r="H49" s="179"/>
      <c r="I49" s="179"/>
      <c r="J49" s="180" t="s">
        <v>148</v>
      </c>
      <c r="K49" s="180"/>
      <c r="L49" s="180"/>
      <c r="M49" s="33"/>
      <c r="N49" s="34">
        <f>P51</f>
        <v>2</v>
      </c>
      <c r="O49" s="34"/>
      <c r="P49" s="35" t="s">
        <v>179</v>
      </c>
    </row>
    <row r="50" spans="1:18" ht="20.25" x14ac:dyDescent="0.25">
      <c r="A50" s="32"/>
      <c r="B50" s="45" t="s">
        <v>163</v>
      </c>
      <c r="C50" s="36"/>
      <c r="D50" s="36"/>
      <c r="E50" s="36"/>
      <c r="F50" s="36"/>
      <c r="G50" s="36"/>
      <c r="H50" s="36"/>
      <c r="I50" s="36"/>
      <c r="J50" s="39" t="s">
        <v>171</v>
      </c>
      <c r="K50" s="33"/>
      <c r="L50" s="39" t="s">
        <v>150</v>
      </c>
      <c r="M50" s="33"/>
      <c r="N50" s="34"/>
      <c r="O50" s="34"/>
      <c r="P50" s="35"/>
    </row>
    <row r="51" spans="1:18" ht="20.25" x14ac:dyDescent="0.25">
      <c r="A51" s="32"/>
      <c r="B51" s="45" t="s">
        <v>182</v>
      </c>
      <c r="C51" s="36"/>
      <c r="D51" s="36"/>
      <c r="E51" s="36"/>
      <c r="F51" s="36"/>
      <c r="G51" s="36"/>
      <c r="H51" s="36"/>
      <c r="I51" s="36"/>
      <c r="J51" s="38">
        <v>1</v>
      </c>
      <c r="K51" s="33"/>
      <c r="L51" s="38">
        <v>2</v>
      </c>
      <c r="M51" s="33"/>
      <c r="N51" s="34"/>
      <c r="O51" s="34"/>
      <c r="P51" s="42">
        <f>J51*L51</f>
        <v>2</v>
      </c>
    </row>
    <row r="52" spans="1:18" ht="20.25" x14ac:dyDescent="0.25">
      <c r="A52" s="32"/>
      <c r="B52" s="36"/>
      <c r="C52" s="37"/>
      <c r="D52" s="37"/>
      <c r="E52" s="37"/>
      <c r="F52" s="37"/>
      <c r="G52" s="37"/>
      <c r="H52" s="35"/>
      <c r="I52" s="35"/>
      <c r="J52" s="33"/>
      <c r="K52" s="33"/>
      <c r="L52" s="33"/>
      <c r="M52" s="33"/>
      <c r="N52" s="34"/>
      <c r="O52" s="34"/>
      <c r="P52" s="35"/>
    </row>
    <row r="53" spans="1:18" ht="22.5" customHeight="1" x14ac:dyDescent="0.25">
      <c r="A53" s="31">
        <v>2</v>
      </c>
      <c r="B53" s="181" t="s">
        <v>183</v>
      </c>
      <c r="C53" s="181"/>
      <c r="D53" s="181"/>
      <c r="E53" s="181"/>
      <c r="F53" s="181"/>
      <c r="G53" s="181"/>
      <c r="H53" s="181"/>
      <c r="I53" s="181"/>
      <c r="J53" s="181"/>
      <c r="K53" s="181"/>
      <c r="L53" s="181"/>
      <c r="M53" s="181"/>
      <c r="N53" s="181"/>
      <c r="O53" s="181"/>
      <c r="P53" s="181"/>
    </row>
    <row r="54" spans="1:18" ht="20.25" customHeight="1" x14ac:dyDescent="0.25">
      <c r="A54" s="32" t="s">
        <v>33</v>
      </c>
      <c r="B54" s="179" t="s">
        <v>335</v>
      </c>
      <c r="C54" s="179"/>
      <c r="D54" s="179"/>
      <c r="E54" s="179"/>
      <c r="F54" s="179"/>
      <c r="G54" s="179"/>
      <c r="H54" s="179"/>
      <c r="I54" s="179"/>
      <c r="J54" s="180" t="s">
        <v>148</v>
      </c>
      <c r="K54" s="180"/>
      <c r="L54" s="180"/>
      <c r="M54" s="33"/>
      <c r="N54" s="34">
        <f>SUM(P56:P57)*1.2</f>
        <v>1.7258399999999998</v>
      </c>
      <c r="O54" s="34"/>
      <c r="P54" s="35" t="s">
        <v>13</v>
      </c>
      <c r="R54">
        <f>R56+R57+R58</f>
        <v>21.441000000000003</v>
      </c>
    </row>
    <row r="55" spans="1:18" ht="20.25" x14ac:dyDescent="0.25">
      <c r="A55" s="32"/>
      <c r="B55" s="36"/>
      <c r="C55" s="36"/>
      <c r="D55" s="36"/>
      <c r="E55" s="36"/>
      <c r="F55" s="36"/>
      <c r="G55" s="36"/>
      <c r="H55" s="48" t="s">
        <v>150</v>
      </c>
      <c r="I55" s="46"/>
      <c r="J55" s="39" t="s">
        <v>184</v>
      </c>
      <c r="K55" s="33"/>
      <c r="L55" s="39" t="s">
        <v>152</v>
      </c>
      <c r="M55" s="33"/>
      <c r="N55" s="39" t="s">
        <v>172</v>
      </c>
      <c r="O55" s="34"/>
      <c r="P55" s="40" t="s">
        <v>154</v>
      </c>
    </row>
    <row r="56" spans="1:18" ht="20.25" x14ac:dyDescent="0.25">
      <c r="A56" s="32"/>
      <c r="B56" s="38" t="s">
        <v>336</v>
      </c>
      <c r="C56" s="41" t="s">
        <v>13</v>
      </c>
      <c r="D56" s="37"/>
      <c r="E56" s="37"/>
      <c r="F56" s="37"/>
      <c r="G56" s="37"/>
      <c r="H56" s="38">
        <v>2</v>
      </c>
      <c r="I56" s="41"/>
      <c r="J56" s="42">
        <v>0.3</v>
      </c>
      <c r="K56" s="38"/>
      <c r="L56" s="42">
        <v>9.56</v>
      </c>
      <c r="M56" s="38" t="s">
        <v>156</v>
      </c>
      <c r="N56" s="43">
        <v>0.3</v>
      </c>
      <c r="O56" s="43"/>
      <c r="P56" s="42">
        <f>J56*L56*N56</f>
        <v>0.86039999999999994</v>
      </c>
      <c r="R56">
        <f>J60*L60</f>
        <v>9.9750000000000014</v>
      </c>
    </row>
    <row r="57" spans="1:18" ht="20.25" x14ac:dyDescent="0.25">
      <c r="A57" s="32"/>
      <c r="B57" s="38" t="s">
        <v>337</v>
      </c>
      <c r="C57" s="41" t="s">
        <v>13</v>
      </c>
      <c r="D57" s="37"/>
      <c r="E57" s="37"/>
      <c r="F57" s="37"/>
      <c r="G57" s="37"/>
      <c r="H57" s="38">
        <v>3</v>
      </c>
      <c r="I57" s="41"/>
      <c r="J57" s="42">
        <v>0.3</v>
      </c>
      <c r="K57" s="38"/>
      <c r="L57" s="42">
        <v>2.14</v>
      </c>
      <c r="M57" s="38" t="s">
        <v>156</v>
      </c>
      <c r="N57" s="43">
        <v>0.3</v>
      </c>
      <c r="O57" s="43"/>
      <c r="P57" s="42">
        <f>J57*L57*N57*H57</f>
        <v>0.57779999999999998</v>
      </c>
      <c r="R57">
        <f t="shared" ref="R57:R58" si="2">J61*L61</f>
        <v>6.1159999999999997</v>
      </c>
    </row>
    <row r="58" spans="1:18" ht="20.25" x14ac:dyDescent="0.25">
      <c r="A58" s="32" t="s">
        <v>472</v>
      </c>
      <c r="B58" s="179" t="s">
        <v>35</v>
      </c>
      <c r="C58" s="179"/>
      <c r="D58" s="179"/>
      <c r="E58" s="179"/>
      <c r="F58" s="179"/>
      <c r="G58" s="179"/>
      <c r="H58" s="179"/>
      <c r="I58" s="179"/>
      <c r="J58" s="180" t="s">
        <v>148</v>
      </c>
      <c r="K58" s="180"/>
      <c r="L58" s="180"/>
      <c r="M58" s="33"/>
      <c r="N58" s="34">
        <f>SUM(P60:P63)*1.2</f>
        <v>6.8605799999999997</v>
      </c>
      <c r="O58" s="34"/>
      <c r="P58" s="35" t="s">
        <v>13</v>
      </c>
      <c r="R58">
        <f t="shared" si="2"/>
        <v>5.3500000000000005</v>
      </c>
    </row>
    <row r="59" spans="1:18" ht="20.25" x14ac:dyDescent="0.25">
      <c r="A59" s="32"/>
      <c r="B59" s="36"/>
      <c r="C59" s="36"/>
      <c r="D59" s="36"/>
      <c r="E59" s="36"/>
      <c r="F59" s="36"/>
      <c r="G59" s="36"/>
      <c r="H59" s="46"/>
      <c r="I59" s="46"/>
      <c r="J59" s="39" t="s">
        <v>184</v>
      </c>
      <c r="K59" s="33"/>
      <c r="L59" s="39" t="s">
        <v>152</v>
      </c>
      <c r="M59" s="33"/>
      <c r="N59" s="39" t="s">
        <v>172</v>
      </c>
      <c r="O59" s="34"/>
      <c r="P59" s="40" t="s">
        <v>154</v>
      </c>
    </row>
    <row r="60" spans="1:18" ht="20.25" x14ac:dyDescent="0.25">
      <c r="A60" s="32"/>
      <c r="B60" s="38" t="s">
        <v>185</v>
      </c>
      <c r="C60" s="41" t="s">
        <v>13</v>
      </c>
      <c r="D60" s="37"/>
      <c r="E60" s="37"/>
      <c r="F60" s="37"/>
      <c r="G60" s="37"/>
      <c r="H60" s="38"/>
      <c r="I60" s="41"/>
      <c r="J60" s="42">
        <v>1.5</v>
      </c>
      <c r="K60" s="38"/>
      <c r="L60" s="42">
        <v>6.65</v>
      </c>
      <c r="M60" s="38" t="s">
        <v>156</v>
      </c>
      <c r="N60" s="43">
        <v>0.23</v>
      </c>
      <c r="O60" s="43"/>
      <c r="P60" s="42">
        <f>J60*L60*N60</f>
        <v>2.2942500000000003</v>
      </c>
    </row>
    <row r="61" spans="1:18" ht="21" customHeight="1" x14ac:dyDescent="0.25">
      <c r="A61" s="32"/>
      <c r="B61" s="38" t="s">
        <v>186</v>
      </c>
      <c r="C61" s="41" t="s">
        <v>13</v>
      </c>
      <c r="D61" s="37"/>
      <c r="E61" s="37"/>
      <c r="F61" s="37"/>
      <c r="G61" s="37"/>
      <c r="H61" s="38"/>
      <c r="I61" s="41"/>
      <c r="J61" s="42">
        <v>1.1000000000000001</v>
      </c>
      <c r="K61" s="38"/>
      <c r="L61" s="42">
        <v>5.56</v>
      </c>
      <c r="M61" s="38" t="s">
        <v>156</v>
      </c>
      <c r="N61" s="43">
        <v>0.15</v>
      </c>
      <c r="O61" s="43"/>
      <c r="P61" s="42">
        <f>J61*L61*N61</f>
        <v>0.91739999999999988</v>
      </c>
    </row>
    <row r="62" spans="1:18" ht="20.25" x14ac:dyDescent="0.25">
      <c r="A62" s="32"/>
      <c r="B62" s="38" t="s">
        <v>187</v>
      </c>
      <c r="C62" s="41" t="s">
        <v>13</v>
      </c>
      <c r="D62" s="37"/>
      <c r="E62" s="37"/>
      <c r="F62" s="37"/>
      <c r="G62" s="37"/>
      <c r="H62" s="38"/>
      <c r="I62" s="41"/>
      <c r="J62" s="42">
        <v>2.5</v>
      </c>
      <c r="K62" s="38"/>
      <c r="L62" s="42">
        <v>2.14</v>
      </c>
      <c r="M62" s="38" t="s">
        <v>156</v>
      </c>
      <c r="N62" s="43">
        <v>0.23</v>
      </c>
      <c r="O62" s="43"/>
      <c r="P62" s="42">
        <f>J62*L62*N62</f>
        <v>1.2305000000000001</v>
      </c>
    </row>
    <row r="63" spans="1:18" ht="20.25" x14ac:dyDescent="0.25">
      <c r="A63" s="32"/>
      <c r="B63" s="38" t="s">
        <v>188</v>
      </c>
      <c r="C63" s="41" t="s">
        <v>13</v>
      </c>
      <c r="D63" s="37"/>
      <c r="E63" s="37"/>
      <c r="F63" s="37"/>
      <c r="G63" s="37"/>
      <c r="H63" s="38"/>
      <c r="I63" s="41"/>
      <c r="J63" s="42">
        <v>1.7</v>
      </c>
      <c r="K63" s="38"/>
      <c r="L63" s="42">
        <v>1.5</v>
      </c>
      <c r="M63" s="38"/>
      <c r="N63" s="43">
        <v>0.5</v>
      </c>
      <c r="O63" s="43"/>
      <c r="P63" s="42">
        <f>J63*L63*N63</f>
        <v>1.2749999999999999</v>
      </c>
    </row>
    <row r="64" spans="1:18" ht="20.25" x14ac:dyDescent="0.25">
      <c r="A64" s="32" t="s">
        <v>472</v>
      </c>
      <c r="B64" s="179" t="s">
        <v>473</v>
      </c>
      <c r="C64" s="179"/>
      <c r="D64" s="179"/>
      <c r="E64" s="179"/>
      <c r="F64" s="179"/>
      <c r="G64" s="179"/>
      <c r="H64" s="179"/>
      <c r="I64" s="179"/>
      <c r="J64" s="180" t="s">
        <v>148</v>
      </c>
      <c r="K64" s="180"/>
      <c r="L64" s="180"/>
      <c r="M64" s="33"/>
      <c r="N64" s="34">
        <f>SUM(P66:P67)*1.2</f>
        <v>0.74736000000000002</v>
      </c>
      <c r="O64" s="34"/>
      <c r="P64" s="35" t="s">
        <v>13</v>
      </c>
    </row>
    <row r="65" spans="1:16" ht="20.25" x14ac:dyDescent="0.25">
      <c r="A65" s="32"/>
      <c r="B65" s="36"/>
      <c r="C65" s="36"/>
      <c r="D65" s="36"/>
      <c r="E65" s="36"/>
      <c r="F65" s="36"/>
      <c r="G65" s="36"/>
      <c r="H65" s="48" t="s">
        <v>150</v>
      </c>
      <c r="I65" s="46"/>
      <c r="J65" s="39" t="s">
        <v>184</v>
      </c>
      <c r="K65" s="33"/>
      <c r="L65" s="39" t="s">
        <v>152</v>
      </c>
      <c r="M65" s="33"/>
      <c r="N65" s="39" t="s">
        <v>172</v>
      </c>
      <c r="O65" s="34"/>
      <c r="P65" s="40" t="s">
        <v>154</v>
      </c>
    </row>
    <row r="66" spans="1:16" ht="20.25" x14ac:dyDescent="0.25">
      <c r="A66" s="32"/>
      <c r="B66" s="38" t="s">
        <v>475</v>
      </c>
      <c r="C66" s="41" t="s">
        <v>13</v>
      </c>
      <c r="D66" s="37"/>
      <c r="E66" s="37"/>
      <c r="F66" s="37"/>
      <c r="G66" s="37"/>
      <c r="H66" s="38">
        <v>1</v>
      </c>
      <c r="I66" s="41"/>
      <c r="J66" s="42">
        <v>0.15</v>
      </c>
      <c r="K66" s="38"/>
      <c r="L66" s="42">
        <v>9.56</v>
      </c>
      <c r="M66" s="38" t="s">
        <v>156</v>
      </c>
      <c r="N66" s="43">
        <v>0.3</v>
      </c>
      <c r="O66" s="43"/>
      <c r="P66" s="42">
        <f>J66*L66*N66</f>
        <v>0.43019999999999997</v>
      </c>
    </row>
    <row r="67" spans="1:16" ht="20.25" x14ac:dyDescent="0.25">
      <c r="A67" s="32"/>
      <c r="B67" s="38"/>
      <c r="C67" s="41"/>
      <c r="D67" s="37"/>
      <c r="E67" s="37"/>
      <c r="F67" s="37"/>
      <c r="G67" s="37"/>
      <c r="H67" s="38">
        <v>2</v>
      </c>
      <c r="I67" s="41"/>
      <c r="J67" s="42">
        <v>0.15</v>
      </c>
      <c r="K67" s="38"/>
      <c r="L67" s="42">
        <v>2.14</v>
      </c>
      <c r="M67" s="38" t="s">
        <v>156</v>
      </c>
      <c r="N67" s="43">
        <v>0.3</v>
      </c>
      <c r="O67" s="43"/>
      <c r="P67" s="42">
        <f>J67*L67*N67*H67</f>
        <v>0.19259999999999999</v>
      </c>
    </row>
    <row r="68" spans="1:16" ht="21" x14ac:dyDescent="0.5">
      <c r="A68" s="32"/>
      <c r="B68" s="61"/>
      <c r="C68" s="41"/>
      <c r="D68" s="37"/>
      <c r="E68" s="37"/>
      <c r="F68" s="37"/>
      <c r="G68" s="37"/>
      <c r="H68" s="41"/>
      <c r="I68" s="41"/>
      <c r="J68" s="62"/>
      <c r="K68" s="38"/>
      <c r="L68" s="62"/>
      <c r="M68" s="38"/>
      <c r="N68" s="63"/>
      <c r="O68" s="43"/>
      <c r="P68" s="42"/>
    </row>
    <row r="69" spans="1:16" ht="20.25" x14ac:dyDescent="0.25">
      <c r="A69" s="31">
        <v>3</v>
      </c>
      <c r="B69" s="181" t="s">
        <v>38</v>
      </c>
      <c r="C69" s="181"/>
      <c r="D69" s="181"/>
      <c r="E69" s="181"/>
      <c r="F69" s="181"/>
      <c r="G69" s="181"/>
      <c r="H69" s="181"/>
      <c r="I69" s="181"/>
      <c r="J69" s="181"/>
      <c r="K69" s="181"/>
      <c r="L69" s="181"/>
      <c r="M69" s="181"/>
      <c r="N69" s="181"/>
      <c r="O69" s="181"/>
      <c r="P69" s="181"/>
    </row>
    <row r="70" spans="1:16" ht="20.25" x14ac:dyDescent="0.25">
      <c r="A70" s="32" t="s">
        <v>39</v>
      </c>
      <c r="B70" s="179" t="s">
        <v>41</v>
      </c>
      <c r="C70" s="179"/>
      <c r="D70" s="179"/>
      <c r="E70" s="179"/>
      <c r="F70" s="179"/>
      <c r="G70" s="179"/>
      <c r="H70" s="179"/>
      <c r="I70" s="179"/>
      <c r="J70" s="180" t="s">
        <v>148</v>
      </c>
      <c r="K70" s="180"/>
      <c r="L70" s="180"/>
      <c r="M70" s="33"/>
      <c r="N70" s="34">
        <f>SUM(P72:P81)</f>
        <v>41.678699999999999</v>
      </c>
      <c r="O70" s="34"/>
      <c r="P70" s="35" t="s">
        <v>42</v>
      </c>
    </row>
    <row r="71" spans="1:16" ht="20.25" x14ac:dyDescent="0.25">
      <c r="A71" s="32"/>
      <c r="B71" s="36"/>
      <c r="C71" s="36"/>
      <c r="D71" s="36"/>
      <c r="E71" s="36"/>
      <c r="F71" s="36"/>
      <c r="G71" s="36"/>
      <c r="H71" s="46"/>
      <c r="I71" s="46"/>
      <c r="J71" s="39" t="s">
        <v>150</v>
      </c>
      <c r="K71" s="33"/>
      <c r="L71" s="39" t="s">
        <v>152</v>
      </c>
      <c r="M71" s="33"/>
      <c r="N71" s="39" t="s">
        <v>172</v>
      </c>
      <c r="O71" s="34"/>
      <c r="P71" s="40" t="s">
        <v>267</v>
      </c>
    </row>
    <row r="72" spans="1:16" ht="20.25" x14ac:dyDescent="0.25">
      <c r="A72" s="32"/>
      <c r="B72" s="38" t="s">
        <v>189</v>
      </c>
      <c r="C72" s="41" t="s">
        <v>175</v>
      </c>
      <c r="D72" s="37"/>
      <c r="E72" s="37"/>
      <c r="F72" s="37"/>
      <c r="G72" s="37"/>
      <c r="H72" s="38"/>
      <c r="I72" s="41"/>
      <c r="J72" s="42">
        <v>1</v>
      </c>
      <c r="K72" s="38"/>
      <c r="L72" s="42">
        <v>1.35</v>
      </c>
      <c r="M72" s="38" t="s">
        <v>156</v>
      </c>
      <c r="N72" s="43">
        <v>2.81</v>
      </c>
      <c r="O72" s="43"/>
      <c r="P72" s="42">
        <f>L72*N72</f>
        <v>3.7935000000000003</v>
      </c>
    </row>
    <row r="73" spans="1:16" ht="20.25" x14ac:dyDescent="0.25">
      <c r="A73" s="32"/>
      <c r="B73" s="38" t="s">
        <v>190</v>
      </c>
      <c r="C73" s="41" t="s">
        <v>175</v>
      </c>
      <c r="D73" s="37"/>
      <c r="E73" s="37"/>
      <c r="F73" s="37"/>
      <c r="G73" s="37"/>
      <c r="H73" s="38"/>
      <c r="I73" s="41"/>
      <c r="J73" s="42">
        <v>1</v>
      </c>
      <c r="K73" s="38"/>
      <c r="L73" s="42">
        <v>1</v>
      </c>
      <c r="M73" s="38" t="s">
        <v>156</v>
      </c>
      <c r="N73" s="43">
        <v>0.98</v>
      </c>
      <c r="O73" s="43"/>
      <c r="P73" s="42">
        <f t="shared" ref="P73:P74" si="3">L73*N73</f>
        <v>0.98</v>
      </c>
    </row>
    <row r="74" spans="1:16" ht="19.5" customHeight="1" x14ac:dyDescent="0.25">
      <c r="A74" s="32"/>
      <c r="B74" s="38" t="s">
        <v>347</v>
      </c>
      <c r="C74" s="41" t="s">
        <v>175</v>
      </c>
      <c r="D74" s="37"/>
      <c r="E74" s="37"/>
      <c r="F74" s="37"/>
      <c r="G74" s="37"/>
      <c r="H74" s="38"/>
      <c r="I74" s="41"/>
      <c r="J74" s="42">
        <v>1</v>
      </c>
      <c r="K74" s="38"/>
      <c r="L74" s="42">
        <f>0.06*8</f>
        <v>0.48</v>
      </c>
      <c r="M74" s="38" t="s">
        <v>156</v>
      </c>
      <c r="N74" s="43">
        <v>0.94</v>
      </c>
      <c r="O74" s="43"/>
      <c r="P74" s="42">
        <f t="shared" si="3"/>
        <v>0.45119999999999993</v>
      </c>
    </row>
    <row r="75" spans="1:16" ht="20.25" x14ac:dyDescent="0.25">
      <c r="A75" s="32"/>
      <c r="B75" s="38" t="s">
        <v>192</v>
      </c>
      <c r="C75" s="41" t="s">
        <v>175</v>
      </c>
      <c r="D75" s="37"/>
      <c r="E75" s="37"/>
      <c r="F75" s="37"/>
      <c r="G75" s="37"/>
      <c r="H75" s="38"/>
      <c r="I75" s="41"/>
      <c r="J75" s="42">
        <v>2</v>
      </c>
      <c r="K75" s="38"/>
      <c r="L75" s="42">
        <v>7.81</v>
      </c>
      <c r="M75" s="38" t="s">
        <v>156</v>
      </c>
      <c r="N75" s="43">
        <v>1.1000000000000001</v>
      </c>
      <c r="O75" s="43"/>
      <c r="P75" s="42">
        <f t="shared" ref="P75:P81" si="4">J75*L75*N75</f>
        <v>17.182000000000002</v>
      </c>
    </row>
    <row r="76" spans="1:16" ht="20.25" x14ac:dyDescent="0.25">
      <c r="A76" s="32"/>
      <c r="B76" s="38" t="s">
        <v>193</v>
      </c>
      <c r="C76" s="41" t="s">
        <v>175</v>
      </c>
      <c r="D76" s="37"/>
      <c r="E76" s="37"/>
      <c r="F76" s="37"/>
      <c r="G76" s="37"/>
      <c r="H76" s="38"/>
      <c r="I76" s="41"/>
      <c r="J76" s="42">
        <v>1</v>
      </c>
      <c r="K76" s="38"/>
      <c r="L76" s="42">
        <v>0.8</v>
      </c>
      <c r="M76" s="38" t="s">
        <v>156</v>
      </c>
      <c r="N76" s="43">
        <v>1.1000000000000001</v>
      </c>
      <c r="O76" s="43"/>
      <c r="P76" s="42">
        <f t="shared" si="4"/>
        <v>0.88000000000000012</v>
      </c>
    </row>
    <row r="77" spans="1:16" ht="20.25" x14ac:dyDescent="0.25">
      <c r="A77" s="32"/>
      <c r="B77" s="38" t="s">
        <v>194</v>
      </c>
      <c r="C77" s="41" t="s">
        <v>175</v>
      </c>
      <c r="D77" s="37"/>
      <c r="E77" s="37"/>
      <c r="F77" s="37"/>
      <c r="G77" s="37"/>
      <c r="H77" s="38"/>
      <c r="I77" s="41"/>
      <c r="J77" s="42">
        <v>1</v>
      </c>
      <c r="K77" s="38"/>
      <c r="L77" s="42">
        <v>6.65</v>
      </c>
      <c r="M77" s="38" t="s">
        <v>156</v>
      </c>
      <c r="N77" s="43">
        <v>0.4</v>
      </c>
      <c r="O77" s="43"/>
      <c r="P77" s="42">
        <f t="shared" si="4"/>
        <v>2.66</v>
      </c>
    </row>
    <row r="78" spans="1:16" ht="20.25" x14ac:dyDescent="0.25">
      <c r="A78" s="32"/>
      <c r="B78" s="38" t="s">
        <v>195</v>
      </c>
      <c r="C78" s="41" t="s">
        <v>175</v>
      </c>
      <c r="D78" s="37"/>
      <c r="E78" s="37"/>
      <c r="F78" s="37"/>
      <c r="G78" s="37"/>
      <c r="H78" s="38"/>
      <c r="I78" s="41"/>
      <c r="J78" s="42">
        <v>2</v>
      </c>
      <c r="K78" s="38"/>
      <c r="L78" s="42">
        <v>2.14</v>
      </c>
      <c r="M78" s="38" t="s">
        <v>156</v>
      </c>
      <c r="N78" s="43">
        <v>0.4</v>
      </c>
      <c r="O78" s="43"/>
      <c r="P78" s="42">
        <f t="shared" si="4"/>
        <v>1.7120000000000002</v>
      </c>
    </row>
    <row r="79" spans="1:16" ht="20.25" x14ac:dyDescent="0.25">
      <c r="A79" s="32"/>
      <c r="B79" s="38" t="s">
        <v>196</v>
      </c>
      <c r="C79" s="41" t="s">
        <v>175</v>
      </c>
      <c r="D79" s="37"/>
      <c r="E79" s="37"/>
      <c r="F79" s="37"/>
      <c r="G79" s="37"/>
      <c r="H79" s="38"/>
      <c r="I79" s="41"/>
      <c r="J79" s="42">
        <v>1</v>
      </c>
      <c r="K79" s="38"/>
      <c r="L79" s="42">
        <v>1.2</v>
      </c>
      <c r="M79" s="38" t="s">
        <v>156</v>
      </c>
      <c r="N79" s="43">
        <v>1.5</v>
      </c>
      <c r="O79" s="43"/>
      <c r="P79" s="42">
        <f t="shared" si="4"/>
        <v>1.7999999999999998</v>
      </c>
    </row>
    <row r="80" spans="1:16" ht="20.25" x14ac:dyDescent="0.25">
      <c r="A80" s="32"/>
      <c r="B80" s="38" t="s">
        <v>197</v>
      </c>
      <c r="C80" s="41" t="s">
        <v>175</v>
      </c>
      <c r="D80" s="37"/>
      <c r="E80" s="37"/>
      <c r="F80" s="37"/>
      <c r="G80" s="37"/>
      <c r="H80" s="38"/>
      <c r="I80" s="41"/>
      <c r="J80" s="42">
        <v>2</v>
      </c>
      <c r="K80" s="38"/>
      <c r="L80" s="42">
        <v>2.2999999999999998</v>
      </c>
      <c r="M80" s="38" t="s">
        <v>156</v>
      </c>
      <c r="N80" s="43">
        <v>0.7</v>
      </c>
      <c r="O80" s="43"/>
      <c r="P80" s="42">
        <f t="shared" si="4"/>
        <v>3.2199999999999998</v>
      </c>
    </row>
    <row r="81" spans="1:16" ht="20.25" x14ac:dyDescent="0.25">
      <c r="A81" s="32"/>
      <c r="B81" s="38" t="s">
        <v>322</v>
      </c>
      <c r="C81" s="41" t="s">
        <v>175</v>
      </c>
      <c r="D81" s="37"/>
      <c r="E81" s="37"/>
      <c r="F81" s="37"/>
      <c r="G81" s="37"/>
      <c r="H81" s="38"/>
      <c r="I81" s="41"/>
      <c r="J81" s="42">
        <v>1</v>
      </c>
      <c r="K81" s="38"/>
      <c r="L81" s="42">
        <v>6</v>
      </c>
      <c r="M81" s="38" t="s">
        <v>156</v>
      </c>
      <c r="N81" s="43">
        <v>1.5</v>
      </c>
      <c r="O81" s="43"/>
      <c r="P81" s="42">
        <f t="shared" si="4"/>
        <v>9</v>
      </c>
    </row>
    <row r="82" spans="1:16" ht="20.25" x14ac:dyDescent="0.25">
      <c r="A82" s="32" t="s">
        <v>39</v>
      </c>
      <c r="B82" s="179" t="s">
        <v>334</v>
      </c>
      <c r="C82" s="179"/>
      <c r="D82" s="179"/>
      <c r="E82" s="179"/>
      <c r="F82" s="179"/>
      <c r="G82" s="179"/>
      <c r="H82" s="179"/>
      <c r="I82" s="179"/>
      <c r="J82" s="180" t="s">
        <v>148</v>
      </c>
      <c r="K82" s="180"/>
      <c r="L82" s="180"/>
      <c r="M82" s="33"/>
      <c r="N82" s="34">
        <f>SUM(P84:P85)</f>
        <v>3.2789999999999999</v>
      </c>
      <c r="O82" s="34"/>
      <c r="P82" s="35" t="s">
        <v>42</v>
      </c>
    </row>
    <row r="83" spans="1:16" ht="19.5" customHeight="1" x14ac:dyDescent="0.25">
      <c r="A83" s="32"/>
      <c r="B83" s="36"/>
      <c r="C83" s="36"/>
      <c r="D83" s="36"/>
      <c r="E83" s="36"/>
      <c r="F83" s="36"/>
      <c r="G83" s="36"/>
      <c r="H83" s="46"/>
      <c r="I83" s="46"/>
      <c r="J83" s="39" t="s">
        <v>150</v>
      </c>
      <c r="K83" s="33"/>
      <c r="L83" s="39" t="s">
        <v>152</v>
      </c>
      <c r="M83" s="33"/>
      <c r="N83" s="39" t="s">
        <v>172</v>
      </c>
      <c r="O83" s="34"/>
      <c r="P83" s="40" t="s">
        <v>267</v>
      </c>
    </row>
    <row r="84" spans="1:16" ht="20.25" x14ac:dyDescent="0.25">
      <c r="A84" s="32"/>
      <c r="B84" s="38" t="s">
        <v>194</v>
      </c>
      <c r="C84" s="41" t="s">
        <v>175</v>
      </c>
      <c r="D84" s="37"/>
      <c r="E84" s="37"/>
      <c r="F84" s="37"/>
      <c r="G84" s="37"/>
      <c r="H84" s="38"/>
      <c r="I84" s="41"/>
      <c r="J84" s="42">
        <v>1</v>
      </c>
      <c r="K84" s="38"/>
      <c r="L84" s="42">
        <v>6.65</v>
      </c>
      <c r="M84" s="38"/>
      <c r="N84" s="43">
        <v>0.3</v>
      </c>
      <c r="O84" s="43"/>
      <c r="P84" s="42">
        <f t="shared" ref="P84:P85" si="5">J84*L84*N84</f>
        <v>1.9950000000000001</v>
      </c>
    </row>
    <row r="85" spans="1:16" ht="20.25" x14ac:dyDescent="0.25">
      <c r="A85" s="32"/>
      <c r="B85" s="38" t="s">
        <v>195</v>
      </c>
      <c r="C85" s="41" t="s">
        <v>175</v>
      </c>
      <c r="D85" s="37"/>
      <c r="E85" s="37"/>
      <c r="F85" s="37"/>
      <c r="G85" s="37"/>
      <c r="H85" s="38"/>
      <c r="I85" s="41"/>
      <c r="J85" s="42">
        <v>2</v>
      </c>
      <c r="K85" s="38"/>
      <c r="L85" s="42">
        <v>2.14</v>
      </c>
      <c r="M85" s="38"/>
      <c r="N85" s="43">
        <v>0.3</v>
      </c>
      <c r="O85" s="43"/>
      <c r="P85" s="42">
        <f t="shared" si="5"/>
        <v>1.284</v>
      </c>
    </row>
    <row r="86" spans="1:16" ht="20.25" x14ac:dyDescent="0.25">
      <c r="A86" s="32" t="s">
        <v>43</v>
      </c>
      <c r="B86" s="179" t="s">
        <v>315</v>
      </c>
      <c r="C86" s="179"/>
      <c r="D86" s="179"/>
      <c r="E86" s="179"/>
      <c r="F86" s="179"/>
      <c r="G86" s="179"/>
      <c r="H86" s="179"/>
      <c r="I86" s="179"/>
      <c r="J86" s="180" t="s">
        <v>148</v>
      </c>
      <c r="K86" s="180"/>
      <c r="L86" s="180"/>
      <c r="M86" s="33"/>
      <c r="N86" s="34">
        <f>SUM(P88:P92)</f>
        <v>53.9</v>
      </c>
      <c r="O86" s="34"/>
      <c r="P86" s="35" t="s">
        <v>44</v>
      </c>
    </row>
    <row r="87" spans="1:16" ht="20.25" x14ac:dyDescent="0.25">
      <c r="A87" s="32"/>
      <c r="B87" s="36"/>
      <c r="C87" s="36"/>
      <c r="D87" s="36"/>
      <c r="E87" s="36"/>
      <c r="F87" s="36"/>
      <c r="G87" s="36"/>
      <c r="H87" s="46"/>
      <c r="I87" s="46"/>
      <c r="J87" s="39"/>
      <c r="K87" s="39" t="s">
        <v>171</v>
      </c>
      <c r="L87" s="39" t="s">
        <v>152</v>
      </c>
      <c r="M87" s="33"/>
      <c r="N87" s="39"/>
      <c r="O87" s="49"/>
      <c r="P87" s="40" t="s">
        <v>233</v>
      </c>
    </row>
    <row r="88" spans="1:16" ht="20.25" x14ac:dyDescent="0.25">
      <c r="A88" s="32"/>
      <c r="B88" s="38" t="s">
        <v>317</v>
      </c>
      <c r="C88" s="41" t="s">
        <v>44</v>
      </c>
      <c r="D88" s="37"/>
      <c r="E88" s="37"/>
      <c r="F88" s="37"/>
      <c r="G88" s="37"/>
      <c r="H88" s="38"/>
      <c r="I88" s="41"/>
      <c r="J88" s="42"/>
      <c r="K88" s="38">
        <v>4</v>
      </c>
      <c r="L88" s="42">
        <v>2.4</v>
      </c>
      <c r="M88" s="38"/>
      <c r="N88" s="43"/>
      <c r="O88" s="43"/>
      <c r="P88" s="42">
        <f>K88*L88</f>
        <v>9.6</v>
      </c>
    </row>
    <row r="89" spans="1:16" ht="20.25" x14ac:dyDescent="0.25">
      <c r="A89" s="47"/>
      <c r="B89" s="38" t="s">
        <v>318</v>
      </c>
      <c r="C89" s="41" t="s">
        <v>44</v>
      </c>
      <c r="D89" s="37"/>
      <c r="E89" s="37"/>
      <c r="F89" s="37"/>
      <c r="G89" s="37"/>
      <c r="H89" s="38"/>
      <c r="I89" s="41"/>
      <c r="J89" s="42"/>
      <c r="K89" s="38">
        <v>4</v>
      </c>
      <c r="L89" s="42">
        <v>2.4</v>
      </c>
      <c r="M89" s="38"/>
      <c r="N89" s="43"/>
      <c r="O89" s="43"/>
      <c r="P89" s="42">
        <f t="shared" ref="P89:P92" si="6">K89*L89</f>
        <v>9.6</v>
      </c>
    </row>
    <row r="90" spans="1:16" ht="20.25" x14ac:dyDescent="0.25">
      <c r="A90" s="47"/>
      <c r="B90" s="38" t="s">
        <v>319</v>
      </c>
      <c r="C90" s="41" t="s">
        <v>44</v>
      </c>
      <c r="D90" s="37"/>
      <c r="E90" s="37"/>
      <c r="F90" s="37"/>
      <c r="G90" s="37"/>
      <c r="H90" s="38"/>
      <c r="I90" s="41"/>
      <c r="J90" s="42"/>
      <c r="K90" s="38">
        <v>8</v>
      </c>
      <c r="L90" s="42">
        <v>1.6</v>
      </c>
      <c r="M90" s="38"/>
      <c r="N90" s="43"/>
      <c r="O90" s="43"/>
      <c r="P90" s="42">
        <f t="shared" si="6"/>
        <v>12.8</v>
      </c>
    </row>
    <row r="91" spans="1:16" ht="20.25" x14ac:dyDescent="0.25">
      <c r="A91" s="47"/>
      <c r="B91" s="38" t="s">
        <v>320</v>
      </c>
      <c r="C91" s="41" t="s">
        <v>44</v>
      </c>
      <c r="D91" s="37"/>
      <c r="E91" s="37"/>
      <c r="F91" s="37"/>
      <c r="G91" s="37"/>
      <c r="H91" s="38"/>
      <c r="I91" s="41"/>
      <c r="J91" s="42"/>
      <c r="K91" s="38">
        <v>8</v>
      </c>
      <c r="L91" s="42">
        <v>1.6</v>
      </c>
      <c r="M91" s="38"/>
      <c r="N91" s="43"/>
      <c r="O91" s="43"/>
      <c r="P91" s="42">
        <f t="shared" si="6"/>
        <v>12.8</v>
      </c>
    </row>
    <row r="92" spans="1:16" ht="20.25" x14ac:dyDescent="0.25">
      <c r="A92" s="47"/>
      <c r="B92" s="38" t="s">
        <v>321</v>
      </c>
      <c r="C92" s="41" t="s">
        <v>44</v>
      </c>
      <c r="D92" s="37"/>
      <c r="E92" s="37"/>
      <c r="F92" s="37"/>
      <c r="G92" s="37"/>
      <c r="H92" s="38"/>
      <c r="I92" s="41"/>
      <c r="J92" s="42"/>
      <c r="K92" s="38">
        <v>7</v>
      </c>
      <c r="L92" s="42">
        <v>1.3</v>
      </c>
      <c r="M92" s="38"/>
      <c r="N92" s="43"/>
      <c r="O92" s="43"/>
      <c r="P92" s="42">
        <f t="shared" si="6"/>
        <v>9.1</v>
      </c>
    </row>
    <row r="93" spans="1:16" ht="21" x14ac:dyDescent="0.5">
      <c r="A93" s="47"/>
      <c r="B93" s="61"/>
      <c r="C93" s="41"/>
      <c r="D93" s="37"/>
      <c r="E93" s="37"/>
      <c r="F93" s="37"/>
      <c r="G93" s="37"/>
      <c r="H93" s="41"/>
      <c r="I93" s="41"/>
      <c r="J93" s="62"/>
      <c r="K93" s="38"/>
      <c r="L93" s="62"/>
      <c r="M93" s="38"/>
      <c r="N93" s="63"/>
      <c r="O93" s="43"/>
      <c r="P93" s="42"/>
    </row>
    <row r="94" spans="1:16" ht="20.25" x14ac:dyDescent="0.25">
      <c r="A94" s="32"/>
      <c r="B94" s="44"/>
      <c r="C94" s="41"/>
      <c r="D94" s="37"/>
      <c r="E94" s="37"/>
      <c r="F94" s="37"/>
      <c r="G94" s="37"/>
      <c r="H94" s="35"/>
      <c r="I94" s="35"/>
      <c r="J94" s="38"/>
      <c r="K94" s="33"/>
      <c r="L94" s="33"/>
      <c r="M94" s="33"/>
      <c r="N94" s="43"/>
      <c r="O94" s="43"/>
      <c r="P94" s="42"/>
    </row>
    <row r="95" spans="1:16" ht="20.25" x14ac:dyDescent="0.25">
      <c r="A95" s="31">
        <v>4</v>
      </c>
      <c r="B95" s="181" t="s">
        <v>198</v>
      </c>
      <c r="C95" s="181"/>
      <c r="D95" s="181"/>
      <c r="E95" s="181"/>
      <c r="F95" s="181"/>
      <c r="G95" s="181"/>
      <c r="H95" s="181"/>
      <c r="I95" s="181"/>
      <c r="J95" s="181"/>
      <c r="K95" s="181"/>
      <c r="L95" s="181"/>
      <c r="M95" s="181"/>
      <c r="N95" s="181"/>
      <c r="O95" s="181"/>
      <c r="P95" s="181"/>
    </row>
    <row r="96" spans="1:16" ht="20.25" x14ac:dyDescent="0.25">
      <c r="A96" s="32" t="s">
        <v>47</v>
      </c>
      <c r="B96" s="179" t="s">
        <v>199</v>
      </c>
      <c r="C96" s="179"/>
      <c r="D96" s="179"/>
      <c r="E96" s="179"/>
      <c r="F96" s="179"/>
      <c r="G96" s="179"/>
      <c r="H96" s="179"/>
      <c r="I96" s="179"/>
      <c r="J96" s="180" t="s">
        <v>148</v>
      </c>
      <c r="K96" s="180"/>
      <c r="L96" s="180"/>
      <c r="M96" s="33"/>
      <c r="N96" s="34">
        <f>SUM(P98:P107)</f>
        <v>62.400700000000001</v>
      </c>
      <c r="O96" s="34"/>
      <c r="P96" s="35" t="s">
        <v>42</v>
      </c>
    </row>
    <row r="97" spans="1:16" ht="20.25" x14ac:dyDescent="0.25">
      <c r="A97" s="32"/>
      <c r="B97" s="36"/>
      <c r="C97" s="36"/>
      <c r="D97" s="36"/>
      <c r="E97" s="36"/>
      <c r="F97" s="36"/>
      <c r="G97" s="36"/>
      <c r="H97" s="46"/>
      <c r="I97" s="46"/>
      <c r="J97" s="39" t="s">
        <v>150</v>
      </c>
      <c r="K97" s="33"/>
      <c r="L97" s="39" t="s">
        <v>152</v>
      </c>
      <c r="M97" s="33"/>
      <c r="N97" s="39" t="s">
        <v>172</v>
      </c>
      <c r="O97" s="34"/>
      <c r="P97" s="40" t="s">
        <v>267</v>
      </c>
    </row>
    <row r="98" spans="1:16" ht="20.25" x14ac:dyDescent="0.25">
      <c r="A98" s="32"/>
      <c r="B98" s="38" t="s">
        <v>189</v>
      </c>
      <c r="C98" s="41" t="s">
        <v>175</v>
      </c>
      <c r="D98" s="37"/>
      <c r="E98" s="37"/>
      <c r="F98" s="37"/>
      <c r="G98" s="37"/>
      <c r="H98" s="38"/>
      <c r="I98" s="41"/>
      <c r="J98" s="42">
        <v>2</v>
      </c>
      <c r="K98" s="38"/>
      <c r="L98" s="42">
        <v>1.35</v>
      </c>
      <c r="M98" s="38" t="s">
        <v>156</v>
      </c>
      <c r="N98" s="43">
        <v>2.81</v>
      </c>
      <c r="O98" s="43"/>
      <c r="P98" s="42">
        <f>L98*N98</f>
        <v>3.7935000000000003</v>
      </c>
    </row>
    <row r="99" spans="1:16" ht="20.25" x14ac:dyDescent="0.25">
      <c r="A99" s="47"/>
      <c r="B99" s="38" t="s">
        <v>190</v>
      </c>
      <c r="C99" s="41" t="s">
        <v>175</v>
      </c>
      <c r="D99" s="37"/>
      <c r="E99" s="37"/>
      <c r="F99" s="37"/>
      <c r="G99" s="37"/>
      <c r="H99" s="38"/>
      <c r="I99" s="41"/>
      <c r="J99" s="42">
        <v>2</v>
      </c>
      <c r="K99" s="38"/>
      <c r="L99" s="42">
        <v>1</v>
      </c>
      <c r="M99" s="38" t="s">
        <v>156</v>
      </c>
      <c r="N99" s="43">
        <v>0.98</v>
      </c>
      <c r="O99" s="43"/>
      <c r="P99" s="42">
        <f t="shared" ref="P99:P100" si="7">L99*N99</f>
        <v>0.98</v>
      </c>
    </row>
    <row r="100" spans="1:16" ht="20.25" x14ac:dyDescent="0.25">
      <c r="A100" s="47"/>
      <c r="B100" s="38" t="s">
        <v>191</v>
      </c>
      <c r="C100" s="41" t="s">
        <v>175</v>
      </c>
      <c r="D100" s="37"/>
      <c r="E100" s="37"/>
      <c r="F100" s="37"/>
      <c r="G100" s="37"/>
      <c r="H100" s="38"/>
      <c r="I100" s="41"/>
      <c r="J100" s="42">
        <v>2</v>
      </c>
      <c r="K100" s="38"/>
      <c r="L100" s="42">
        <f>0.06*8</f>
        <v>0.48</v>
      </c>
      <c r="M100" s="38" t="s">
        <v>156</v>
      </c>
      <c r="N100" s="43">
        <v>0.94</v>
      </c>
      <c r="O100" s="43"/>
      <c r="P100" s="42">
        <f t="shared" si="7"/>
        <v>0.45119999999999993</v>
      </c>
    </row>
    <row r="101" spans="1:16" ht="20.25" x14ac:dyDescent="0.25">
      <c r="A101" s="47"/>
      <c r="B101" s="38" t="s">
        <v>192</v>
      </c>
      <c r="C101" s="41" t="s">
        <v>175</v>
      </c>
      <c r="D101" s="37"/>
      <c r="E101" s="37"/>
      <c r="F101" s="37"/>
      <c r="G101" s="37"/>
      <c r="H101" s="38"/>
      <c r="I101" s="41"/>
      <c r="J101" s="42">
        <v>4</v>
      </c>
      <c r="K101" s="38"/>
      <c r="L101" s="42">
        <v>7.81</v>
      </c>
      <c r="M101" s="38" t="s">
        <v>156</v>
      </c>
      <c r="N101" s="43">
        <v>1.1000000000000001</v>
      </c>
      <c r="O101" s="43"/>
      <c r="P101" s="42">
        <f t="shared" ref="P101:P107" si="8">J101*L101*N101</f>
        <v>34.364000000000004</v>
      </c>
    </row>
    <row r="102" spans="1:16" ht="20.25" x14ac:dyDescent="0.25">
      <c r="A102" s="32"/>
      <c r="B102" s="38" t="s">
        <v>193</v>
      </c>
      <c r="C102" s="41" t="s">
        <v>175</v>
      </c>
      <c r="D102" s="37"/>
      <c r="E102" s="37"/>
      <c r="F102" s="37"/>
      <c r="G102" s="37"/>
      <c r="H102" s="38"/>
      <c r="I102" s="41"/>
      <c r="J102" s="42">
        <v>2</v>
      </c>
      <c r="K102" s="38"/>
      <c r="L102" s="42">
        <v>0.8</v>
      </c>
      <c r="M102" s="38"/>
      <c r="N102" s="43">
        <v>1.1000000000000001</v>
      </c>
      <c r="O102" s="43"/>
      <c r="P102" s="42">
        <f t="shared" si="8"/>
        <v>1.7600000000000002</v>
      </c>
    </row>
    <row r="103" spans="1:16" ht="20.25" x14ac:dyDescent="0.25">
      <c r="A103" s="32"/>
      <c r="B103" s="38" t="s">
        <v>194</v>
      </c>
      <c r="C103" s="41" t="s">
        <v>175</v>
      </c>
      <c r="D103" s="37"/>
      <c r="E103" s="37"/>
      <c r="F103" s="37"/>
      <c r="G103" s="37"/>
      <c r="H103" s="38"/>
      <c r="I103" s="41"/>
      <c r="J103" s="42">
        <v>2</v>
      </c>
      <c r="K103" s="38"/>
      <c r="L103" s="42">
        <v>6.65</v>
      </c>
      <c r="M103" s="38"/>
      <c r="N103" s="43">
        <v>0.4</v>
      </c>
      <c r="O103" s="43"/>
      <c r="P103" s="42">
        <f t="shared" si="8"/>
        <v>5.32</v>
      </c>
    </row>
    <row r="104" spans="1:16" ht="20.25" x14ac:dyDescent="0.25">
      <c r="A104" s="32"/>
      <c r="B104" s="38" t="s">
        <v>195</v>
      </c>
      <c r="C104" s="41" t="s">
        <v>175</v>
      </c>
      <c r="D104" s="37"/>
      <c r="E104" s="37"/>
      <c r="F104" s="37"/>
      <c r="G104" s="37"/>
      <c r="H104" s="38"/>
      <c r="I104" s="41"/>
      <c r="J104" s="42">
        <v>2</v>
      </c>
      <c r="K104" s="38"/>
      <c r="L104" s="42">
        <v>2.14</v>
      </c>
      <c r="M104" s="38"/>
      <c r="N104" s="43">
        <v>0.4</v>
      </c>
      <c r="O104" s="43"/>
      <c r="P104" s="42">
        <f t="shared" si="8"/>
        <v>1.7120000000000002</v>
      </c>
    </row>
    <row r="105" spans="1:16" ht="20.25" x14ac:dyDescent="0.25">
      <c r="A105" s="32"/>
      <c r="B105" s="38" t="s">
        <v>196</v>
      </c>
      <c r="C105" s="41" t="s">
        <v>175</v>
      </c>
      <c r="D105" s="37"/>
      <c r="E105" s="37"/>
      <c r="F105" s="37"/>
      <c r="G105" s="37"/>
      <c r="H105" s="38"/>
      <c r="I105" s="41"/>
      <c r="J105" s="42">
        <v>1</v>
      </c>
      <c r="K105" s="38"/>
      <c r="L105" s="42">
        <v>1.2</v>
      </c>
      <c r="M105" s="38"/>
      <c r="N105" s="43">
        <v>1.5</v>
      </c>
      <c r="O105" s="43"/>
      <c r="P105" s="42">
        <f t="shared" si="8"/>
        <v>1.7999999999999998</v>
      </c>
    </row>
    <row r="106" spans="1:16" ht="20.25" x14ac:dyDescent="0.25">
      <c r="A106" s="32"/>
      <c r="B106" s="38" t="s">
        <v>197</v>
      </c>
      <c r="C106" s="41" t="s">
        <v>175</v>
      </c>
      <c r="D106" s="37"/>
      <c r="E106" s="37"/>
      <c r="F106" s="37"/>
      <c r="G106" s="37"/>
      <c r="H106" s="38"/>
      <c r="I106" s="41"/>
      <c r="J106" s="42">
        <v>2</v>
      </c>
      <c r="K106" s="38"/>
      <c r="L106" s="42">
        <v>2.2999999999999998</v>
      </c>
      <c r="M106" s="38"/>
      <c r="N106" s="43">
        <v>0.7</v>
      </c>
      <c r="O106" s="43"/>
      <c r="P106" s="42">
        <f t="shared" si="8"/>
        <v>3.2199999999999998</v>
      </c>
    </row>
    <row r="107" spans="1:16" ht="20.25" x14ac:dyDescent="0.25">
      <c r="A107" s="32"/>
      <c r="B107" s="38" t="s">
        <v>322</v>
      </c>
      <c r="C107" s="41" t="s">
        <v>175</v>
      </c>
      <c r="D107" s="37"/>
      <c r="E107" s="37"/>
      <c r="F107" s="37"/>
      <c r="G107" s="37"/>
      <c r="H107" s="38"/>
      <c r="I107" s="41"/>
      <c r="J107" s="42">
        <v>1</v>
      </c>
      <c r="K107" s="38"/>
      <c r="L107" s="42">
        <v>6</v>
      </c>
      <c r="M107" s="38"/>
      <c r="N107" s="43">
        <v>1.5</v>
      </c>
      <c r="O107" s="43"/>
      <c r="P107" s="42">
        <f t="shared" si="8"/>
        <v>9</v>
      </c>
    </row>
    <row r="108" spans="1:16" ht="20.25" x14ac:dyDescent="0.25">
      <c r="A108" s="32" t="s">
        <v>50</v>
      </c>
      <c r="B108" s="179" t="s">
        <v>200</v>
      </c>
      <c r="C108" s="179"/>
      <c r="D108" s="179"/>
      <c r="E108" s="179"/>
      <c r="F108" s="179"/>
      <c r="G108" s="179"/>
      <c r="H108" s="179"/>
      <c r="I108" s="179"/>
      <c r="J108" s="180" t="s">
        <v>148</v>
      </c>
      <c r="K108" s="180"/>
      <c r="L108" s="180"/>
      <c r="M108" s="33"/>
      <c r="N108" s="34">
        <f>SUM(P110:P111)-P112</f>
        <v>38.867399999999996</v>
      </c>
      <c r="O108" s="34"/>
      <c r="P108" s="35" t="s">
        <v>42</v>
      </c>
    </row>
    <row r="109" spans="1:16" ht="20.25" x14ac:dyDescent="0.25">
      <c r="A109" s="32"/>
      <c r="B109" s="36"/>
      <c r="C109" s="36"/>
      <c r="D109" s="36"/>
      <c r="E109" s="36"/>
      <c r="F109" s="36"/>
      <c r="G109" s="36"/>
      <c r="H109" s="46"/>
      <c r="I109" s="46"/>
      <c r="J109" s="39" t="s">
        <v>171</v>
      </c>
      <c r="K109" s="33"/>
      <c r="L109" s="39" t="s">
        <v>201</v>
      </c>
      <c r="M109" s="33"/>
      <c r="N109" s="39" t="s">
        <v>172</v>
      </c>
      <c r="O109" s="49" t="s">
        <v>153</v>
      </c>
      <c r="P109" s="40" t="s">
        <v>267</v>
      </c>
    </row>
    <row r="110" spans="1:16" ht="20.25" x14ac:dyDescent="0.25">
      <c r="A110" s="32"/>
      <c r="B110" s="38" t="s">
        <v>202</v>
      </c>
      <c r="C110" s="41" t="s">
        <v>175</v>
      </c>
      <c r="D110" s="37"/>
      <c r="E110" s="37"/>
      <c r="F110" s="37"/>
      <c r="G110" s="37"/>
      <c r="H110" s="38"/>
      <c r="I110" s="41"/>
      <c r="J110" s="42">
        <v>1</v>
      </c>
      <c r="K110" s="38"/>
      <c r="L110" s="42">
        <v>8</v>
      </c>
      <c r="M110" s="38" t="s">
        <v>156</v>
      </c>
      <c r="N110" s="43">
        <v>2.61</v>
      </c>
      <c r="O110" s="43"/>
      <c r="P110" s="42">
        <f>J110*L110*N110</f>
        <v>20.88</v>
      </c>
    </row>
    <row r="111" spans="1:16" ht="20.25" x14ac:dyDescent="0.25">
      <c r="A111" s="47"/>
      <c r="B111" s="38" t="s">
        <v>203</v>
      </c>
      <c r="C111" s="41" t="s">
        <v>175</v>
      </c>
      <c r="D111" s="37"/>
      <c r="E111" s="37"/>
      <c r="F111" s="37"/>
      <c r="G111" s="37"/>
      <c r="H111" s="38"/>
      <c r="I111" s="41"/>
      <c r="J111" s="42">
        <v>1</v>
      </c>
      <c r="K111" s="38"/>
      <c r="L111" s="42">
        <v>8.34</v>
      </c>
      <c r="M111" s="38" t="s">
        <v>156</v>
      </c>
      <c r="N111" s="43">
        <v>2.61</v>
      </c>
      <c r="O111" s="43"/>
      <c r="P111" s="42">
        <f t="shared" ref="P111" si="9">J111*L111*N111</f>
        <v>21.767399999999999</v>
      </c>
    </row>
    <row r="112" spans="1:16" ht="20.25" x14ac:dyDescent="0.25">
      <c r="A112" s="32"/>
      <c r="B112" s="38" t="s">
        <v>204</v>
      </c>
      <c r="C112" s="41" t="s">
        <v>175</v>
      </c>
      <c r="D112" s="37"/>
      <c r="E112" s="37"/>
      <c r="F112" s="37"/>
      <c r="G112" s="37"/>
      <c r="H112" s="38"/>
      <c r="I112" s="41"/>
      <c r="J112" s="42">
        <v>2</v>
      </c>
      <c r="K112" s="38"/>
      <c r="L112" s="42"/>
      <c r="M112" s="38"/>
      <c r="N112" s="43">
        <v>2.1</v>
      </c>
      <c r="O112" s="43">
        <v>0.9</v>
      </c>
      <c r="P112" s="42">
        <f>N112*O112*J112</f>
        <v>3.7800000000000002</v>
      </c>
    </row>
    <row r="113" spans="1:16" ht="21" x14ac:dyDescent="0.5">
      <c r="A113" s="32"/>
      <c r="B113" s="44"/>
      <c r="C113" s="41"/>
      <c r="D113" s="37"/>
      <c r="E113" s="37"/>
      <c r="F113" s="37"/>
      <c r="G113" s="37"/>
      <c r="H113" s="41"/>
      <c r="I113" s="41"/>
      <c r="J113" s="62"/>
      <c r="K113" s="38"/>
      <c r="L113" s="61"/>
      <c r="M113" s="38"/>
      <c r="N113" s="63"/>
      <c r="O113" s="43"/>
      <c r="P113" s="42"/>
    </row>
    <row r="114" spans="1:16" ht="20.25" x14ac:dyDescent="0.25">
      <c r="A114" s="32" t="s">
        <v>53</v>
      </c>
      <c r="B114" s="179" t="s">
        <v>54</v>
      </c>
      <c r="C114" s="179"/>
      <c r="D114" s="179"/>
      <c r="E114" s="179"/>
      <c r="F114" s="179"/>
      <c r="G114" s="179"/>
      <c r="H114" s="179"/>
      <c r="I114" s="179"/>
      <c r="J114" s="180" t="s">
        <v>148</v>
      </c>
      <c r="K114" s="180"/>
      <c r="L114" s="180"/>
      <c r="M114" s="33"/>
      <c r="N114" s="34">
        <f>SUM(P116:P125)</f>
        <v>66.106099999999998</v>
      </c>
      <c r="O114" s="34"/>
      <c r="P114" s="35" t="s">
        <v>42</v>
      </c>
    </row>
    <row r="115" spans="1:16" ht="20.25" x14ac:dyDescent="0.25">
      <c r="A115" s="32"/>
      <c r="B115" s="36"/>
      <c r="C115" s="36"/>
      <c r="D115" s="36"/>
      <c r="E115" s="36"/>
      <c r="F115" s="36"/>
      <c r="G115" s="36"/>
      <c r="H115" s="46"/>
      <c r="I115" s="46"/>
      <c r="J115" s="39" t="s">
        <v>171</v>
      </c>
      <c r="K115" s="33"/>
      <c r="L115" s="39" t="s">
        <v>205</v>
      </c>
      <c r="M115" s="33"/>
      <c r="N115" s="39" t="s">
        <v>172</v>
      </c>
      <c r="O115" s="49" t="s">
        <v>153</v>
      </c>
      <c r="P115" s="40" t="s">
        <v>267</v>
      </c>
    </row>
    <row r="116" spans="1:16" ht="20.25" x14ac:dyDescent="0.25">
      <c r="A116" s="32"/>
      <c r="B116" s="38" t="s">
        <v>206</v>
      </c>
      <c r="C116" s="41" t="s">
        <v>175</v>
      </c>
      <c r="D116" s="37"/>
      <c r="E116" s="37"/>
      <c r="F116" s="37"/>
      <c r="G116" s="37"/>
      <c r="H116" s="38"/>
      <c r="I116" s="41"/>
      <c r="J116" s="42">
        <v>4</v>
      </c>
      <c r="K116" s="38"/>
      <c r="L116" s="42">
        <v>7.81</v>
      </c>
      <c r="M116" s="38" t="s">
        <v>156</v>
      </c>
      <c r="N116" s="43">
        <v>1.1000000000000001</v>
      </c>
      <c r="O116" s="43"/>
      <c r="P116" s="42">
        <f>J116*L116*N116</f>
        <v>34.364000000000004</v>
      </c>
    </row>
    <row r="117" spans="1:16" ht="20.25" x14ac:dyDescent="0.25">
      <c r="A117" s="47"/>
      <c r="B117" s="38" t="s">
        <v>207</v>
      </c>
      <c r="C117" s="41" t="s">
        <v>175</v>
      </c>
      <c r="D117" s="37"/>
      <c r="E117" s="37"/>
      <c r="F117" s="37"/>
      <c r="G117" s="37"/>
      <c r="H117" s="38"/>
      <c r="I117" s="41"/>
      <c r="J117" s="42">
        <v>2</v>
      </c>
      <c r="K117" s="38"/>
      <c r="L117" s="42">
        <v>0.8</v>
      </c>
      <c r="M117" s="38"/>
      <c r="N117" s="43">
        <v>1.1000000000000001</v>
      </c>
      <c r="O117" s="43"/>
      <c r="P117" s="42">
        <f t="shared" ref="P117" si="10">J117*L117*N117</f>
        <v>1.7600000000000002</v>
      </c>
    </row>
    <row r="118" spans="1:16" ht="23.25" customHeight="1" x14ac:dyDescent="0.25">
      <c r="A118" s="32"/>
      <c r="B118" s="38" t="s">
        <v>189</v>
      </c>
      <c r="C118" s="41" t="s">
        <v>175</v>
      </c>
      <c r="D118" s="37"/>
      <c r="E118" s="37"/>
      <c r="F118" s="37"/>
      <c r="G118" s="37"/>
      <c r="H118" s="38"/>
      <c r="I118" s="41"/>
      <c r="J118" s="42">
        <v>2</v>
      </c>
      <c r="K118" s="38"/>
      <c r="L118" s="42">
        <v>1.35</v>
      </c>
      <c r="M118" s="38" t="s">
        <v>156</v>
      </c>
      <c r="N118" s="43">
        <v>2.81</v>
      </c>
      <c r="O118" s="43"/>
      <c r="P118" s="42">
        <f>L118*N118</f>
        <v>3.7935000000000003</v>
      </c>
    </row>
    <row r="119" spans="1:16" ht="18" customHeight="1" x14ac:dyDescent="0.25">
      <c r="A119" s="47"/>
      <c r="B119" s="38" t="s">
        <v>190</v>
      </c>
      <c r="C119" s="41" t="s">
        <v>175</v>
      </c>
      <c r="D119" s="37"/>
      <c r="E119" s="37"/>
      <c r="F119" s="37"/>
      <c r="G119" s="37"/>
      <c r="H119" s="38"/>
      <c r="I119" s="41"/>
      <c r="J119" s="42">
        <v>2</v>
      </c>
      <c r="K119" s="38"/>
      <c r="L119" s="42">
        <v>1</v>
      </c>
      <c r="M119" s="38" t="s">
        <v>156</v>
      </c>
      <c r="N119" s="43">
        <v>0.98</v>
      </c>
      <c r="O119" s="43"/>
      <c r="P119" s="42">
        <f t="shared" ref="P119:P120" si="11">L119*N119</f>
        <v>0.98</v>
      </c>
    </row>
    <row r="120" spans="1:16" ht="27" customHeight="1" x14ac:dyDescent="0.25">
      <c r="A120" s="47"/>
      <c r="B120" s="38" t="s">
        <v>191</v>
      </c>
      <c r="C120" s="41" t="s">
        <v>175</v>
      </c>
      <c r="D120" s="37"/>
      <c r="E120" s="37"/>
      <c r="F120" s="37"/>
      <c r="G120" s="37"/>
      <c r="H120" s="38"/>
      <c r="I120" s="41"/>
      <c r="J120" s="42">
        <v>2</v>
      </c>
      <c r="K120" s="38"/>
      <c r="L120" s="42">
        <f>0.06*8</f>
        <v>0.48</v>
      </c>
      <c r="M120" s="38" t="s">
        <v>156</v>
      </c>
      <c r="N120" s="43">
        <v>0.94</v>
      </c>
      <c r="O120" s="43"/>
      <c r="P120" s="42">
        <f t="shared" si="11"/>
        <v>0.45119999999999993</v>
      </c>
    </row>
    <row r="121" spans="1:16" ht="20.25" x14ac:dyDescent="0.25">
      <c r="A121" s="32"/>
      <c r="B121" s="38" t="s">
        <v>194</v>
      </c>
      <c r="C121" s="41" t="s">
        <v>175</v>
      </c>
      <c r="D121" s="37"/>
      <c r="E121" s="37"/>
      <c r="F121" s="37"/>
      <c r="G121" s="37"/>
      <c r="H121" s="38"/>
      <c r="I121" s="41"/>
      <c r="J121" s="42">
        <v>2</v>
      </c>
      <c r="K121" s="38"/>
      <c r="L121" s="42">
        <v>6.65</v>
      </c>
      <c r="M121" s="38"/>
      <c r="N121" s="43">
        <v>0.4</v>
      </c>
      <c r="O121" s="43"/>
      <c r="P121" s="42">
        <f t="shared" ref="P121:P124" si="12">J121*L121*N121</f>
        <v>5.32</v>
      </c>
    </row>
    <row r="122" spans="1:16" ht="20.25" x14ac:dyDescent="0.25">
      <c r="A122" s="32"/>
      <c r="B122" s="38" t="s">
        <v>195</v>
      </c>
      <c r="C122" s="41" t="s">
        <v>175</v>
      </c>
      <c r="D122" s="37"/>
      <c r="E122" s="37"/>
      <c r="F122" s="37"/>
      <c r="G122" s="37"/>
      <c r="H122" s="38"/>
      <c r="I122" s="41"/>
      <c r="J122" s="42">
        <v>2</v>
      </c>
      <c r="K122" s="38"/>
      <c r="L122" s="42">
        <v>2.14</v>
      </c>
      <c r="M122" s="38"/>
      <c r="N122" s="43">
        <v>0.4</v>
      </c>
      <c r="O122" s="43"/>
      <c r="P122" s="42">
        <f t="shared" si="12"/>
        <v>1.7120000000000002</v>
      </c>
    </row>
    <row r="123" spans="1:16" ht="21" x14ac:dyDescent="0.5">
      <c r="A123" s="61"/>
      <c r="B123" s="38" t="s">
        <v>196</v>
      </c>
      <c r="C123" s="41" t="s">
        <v>175</v>
      </c>
      <c r="D123" s="37"/>
      <c r="E123" s="37"/>
      <c r="F123" s="37"/>
      <c r="G123" s="37"/>
      <c r="H123" s="38"/>
      <c r="I123" s="41"/>
      <c r="J123" s="42">
        <v>1</v>
      </c>
      <c r="K123" s="38"/>
      <c r="L123" s="42">
        <v>1.2</v>
      </c>
      <c r="M123" s="38"/>
      <c r="N123" s="43">
        <v>1.5</v>
      </c>
      <c r="O123" s="43"/>
      <c r="P123" s="42">
        <f t="shared" si="12"/>
        <v>1.7999999999999998</v>
      </c>
    </row>
    <row r="124" spans="1:16" ht="20.25" x14ac:dyDescent="0.25">
      <c r="A124" s="32"/>
      <c r="B124" s="38" t="s">
        <v>197</v>
      </c>
      <c r="C124" s="41" t="s">
        <v>175</v>
      </c>
      <c r="D124" s="37"/>
      <c r="E124" s="37"/>
      <c r="F124" s="37"/>
      <c r="G124" s="37"/>
      <c r="H124" s="38"/>
      <c r="I124" s="41"/>
      <c r="J124" s="42">
        <v>2</v>
      </c>
      <c r="K124" s="38"/>
      <c r="L124" s="42">
        <v>2.2999999999999998</v>
      </c>
      <c r="M124" s="38"/>
      <c r="N124" s="43">
        <v>0.7</v>
      </c>
      <c r="O124" s="43"/>
      <c r="P124" s="42">
        <f t="shared" si="12"/>
        <v>3.2199999999999998</v>
      </c>
    </row>
    <row r="125" spans="1:16" ht="20.25" x14ac:dyDescent="0.25">
      <c r="A125" s="47"/>
      <c r="B125" s="38" t="s">
        <v>208</v>
      </c>
      <c r="C125" s="41" t="s">
        <v>175</v>
      </c>
      <c r="D125" s="37"/>
      <c r="E125" s="37"/>
      <c r="F125" s="37"/>
      <c r="G125" s="37"/>
      <c r="H125" s="38"/>
      <c r="I125" s="41"/>
      <c r="J125" s="42">
        <v>1</v>
      </c>
      <c r="K125" s="38"/>
      <c r="L125" s="42">
        <v>6.34</v>
      </c>
      <c r="M125" s="38"/>
      <c r="N125" s="43">
        <v>2.81</v>
      </c>
      <c r="O125" s="43"/>
      <c r="P125" s="42">
        <f>(L125*N125)-2.67-2.44</f>
        <v>12.705400000000001</v>
      </c>
    </row>
    <row r="126" spans="1:16" ht="20.25" x14ac:dyDescent="0.25">
      <c r="A126" s="32" t="s">
        <v>55</v>
      </c>
      <c r="B126" s="179" t="s">
        <v>56</v>
      </c>
      <c r="C126" s="179"/>
      <c r="D126" s="179"/>
      <c r="E126" s="179"/>
      <c r="F126" s="179"/>
      <c r="G126" s="179"/>
      <c r="H126" s="179"/>
      <c r="I126" s="179"/>
      <c r="J126" s="180" t="s">
        <v>148</v>
      </c>
      <c r="K126" s="180"/>
      <c r="L126" s="180"/>
      <c r="M126" s="33"/>
      <c r="N126" s="34">
        <f>SUM(P128:P137)</f>
        <v>203.41</v>
      </c>
      <c r="O126" s="34"/>
      <c r="P126" s="35" t="s">
        <v>42</v>
      </c>
    </row>
    <row r="127" spans="1:16" ht="20.25" x14ac:dyDescent="0.25">
      <c r="A127" s="32"/>
      <c r="B127" s="36"/>
      <c r="C127" s="36"/>
      <c r="D127" s="36"/>
      <c r="E127" s="36"/>
      <c r="F127" s="36"/>
      <c r="G127" s="36"/>
      <c r="H127" s="46"/>
      <c r="I127" s="46"/>
      <c r="J127" s="39"/>
      <c r="K127" s="33"/>
      <c r="L127" s="39"/>
      <c r="M127" s="33"/>
      <c r="N127" s="39"/>
      <c r="O127" s="49"/>
      <c r="P127" s="40" t="s">
        <v>267</v>
      </c>
    </row>
    <row r="128" spans="1:16" ht="20.25" x14ac:dyDescent="0.25">
      <c r="A128" s="32"/>
      <c r="B128" s="38" t="s">
        <v>202</v>
      </c>
      <c r="C128" s="41" t="s">
        <v>175</v>
      </c>
      <c r="D128" s="37"/>
      <c r="E128" s="37"/>
      <c r="F128" s="37"/>
      <c r="G128" s="37"/>
      <c r="H128" s="38"/>
      <c r="I128" s="41"/>
      <c r="J128" s="42"/>
      <c r="K128" s="38"/>
      <c r="L128" s="42"/>
      <c r="M128" s="38"/>
      <c r="N128" s="43"/>
      <c r="O128" s="43"/>
      <c r="P128" s="42">
        <v>3.92</v>
      </c>
    </row>
    <row r="129" spans="1:16" ht="20.25" x14ac:dyDescent="0.25">
      <c r="A129" s="47"/>
      <c r="B129" s="38" t="s">
        <v>203</v>
      </c>
      <c r="C129" s="41" t="s">
        <v>175</v>
      </c>
      <c r="D129" s="37"/>
      <c r="E129" s="37"/>
      <c r="F129" s="37"/>
      <c r="G129" s="37"/>
      <c r="H129" s="38"/>
      <c r="I129" s="41"/>
      <c r="J129" s="42"/>
      <c r="K129" s="38"/>
      <c r="L129" s="42"/>
      <c r="M129" s="38"/>
      <c r="N129" s="43"/>
      <c r="O129" s="43"/>
      <c r="P129" s="42">
        <v>4.25</v>
      </c>
    </row>
    <row r="130" spans="1:16" ht="20.25" x14ac:dyDescent="0.25">
      <c r="A130" s="32"/>
      <c r="B130" s="38" t="s">
        <v>209</v>
      </c>
      <c r="C130" s="41" t="s">
        <v>175</v>
      </c>
      <c r="D130" s="37"/>
      <c r="E130" s="37"/>
      <c r="F130" s="37"/>
      <c r="G130" s="37"/>
      <c r="H130" s="38"/>
      <c r="I130" s="41"/>
      <c r="J130" s="42"/>
      <c r="K130" s="38"/>
      <c r="L130" s="42"/>
      <c r="M130" s="38"/>
      <c r="N130" s="43"/>
      <c r="O130" s="43"/>
      <c r="P130" s="42">
        <v>5.41</v>
      </c>
    </row>
    <row r="131" spans="1:16" ht="20.25" x14ac:dyDescent="0.25">
      <c r="A131" s="32"/>
      <c r="B131" s="38" t="s">
        <v>210</v>
      </c>
      <c r="C131" s="41" t="s">
        <v>175</v>
      </c>
      <c r="D131" s="37"/>
      <c r="E131" s="37"/>
      <c r="F131" s="37"/>
      <c r="G131" s="37"/>
      <c r="H131" s="38"/>
      <c r="I131" s="41"/>
      <c r="J131" s="42"/>
      <c r="K131" s="38"/>
      <c r="L131" s="42"/>
      <c r="M131" s="38"/>
      <c r="N131" s="43"/>
      <c r="O131" s="43"/>
      <c r="P131" s="42">
        <v>10.1</v>
      </c>
    </row>
    <row r="132" spans="1:16" ht="20.25" x14ac:dyDescent="0.25">
      <c r="A132" s="32"/>
      <c r="B132" s="38" t="s">
        <v>211</v>
      </c>
      <c r="C132" s="41" t="s">
        <v>175</v>
      </c>
      <c r="D132" s="37"/>
      <c r="E132" s="37"/>
      <c r="F132" s="37"/>
      <c r="G132" s="37"/>
      <c r="H132" s="38"/>
      <c r="I132" s="41"/>
      <c r="J132" s="42"/>
      <c r="K132" s="38"/>
      <c r="L132" s="42"/>
      <c r="M132" s="38"/>
      <c r="N132" s="43"/>
      <c r="O132" s="43"/>
      <c r="P132" s="42">
        <v>48.49</v>
      </c>
    </row>
    <row r="133" spans="1:16" ht="20.25" x14ac:dyDescent="0.25">
      <c r="A133" s="32"/>
      <c r="B133" s="38" t="s">
        <v>212</v>
      </c>
      <c r="C133" s="41" t="s">
        <v>175</v>
      </c>
      <c r="D133" s="37"/>
      <c r="E133" s="37"/>
      <c r="F133" s="37"/>
      <c r="G133" s="37"/>
      <c r="H133" s="38"/>
      <c r="I133" s="41"/>
      <c r="J133" s="42"/>
      <c r="K133" s="38"/>
      <c r="L133" s="42"/>
      <c r="M133" s="38"/>
      <c r="N133" s="43"/>
      <c r="O133" s="43"/>
      <c r="P133" s="42">
        <v>12.14</v>
      </c>
    </row>
    <row r="134" spans="1:16" ht="20.25" x14ac:dyDescent="0.25">
      <c r="A134" s="32"/>
      <c r="B134" s="38" t="s">
        <v>213</v>
      </c>
      <c r="C134" s="41" t="s">
        <v>175</v>
      </c>
      <c r="D134" s="37"/>
      <c r="E134" s="37"/>
      <c r="F134" s="37"/>
      <c r="G134" s="37"/>
      <c r="H134" s="38"/>
      <c r="I134" s="41"/>
      <c r="J134" s="42"/>
      <c r="K134" s="38"/>
      <c r="L134" s="42"/>
      <c r="M134" s="38"/>
      <c r="N134" s="43"/>
      <c r="O134" s="43"/>
      <c r="P134" s="42">
        <v>12.38</v>
      </c>
    </row>
    <row r="135" spans="1:16" ht="20.25" x14ac:dyDescent="0.25">
      <c r="A135" s="32"/>
      <c r="B135" s="38" t="s">
        <v>214</v>
      </c>
      <c r="C135" s="41" t="s">
        <v>175</v>
      </c>
      <c r="D135" s="37"/>
      <c r="E135" s="37"/>
      <c r="F135" s="37"/>
      <c r="G135" s="37"/>
      <c r="H135" s="38"/>
      <c r="I135" s="41"/>
      <c r="J135" s="42"/>
      <c r="K135" s="38"/>
      <c r="L135" s="42"/>
      <c r="M135" s="38"/>
      <c r="N135" s="43"/>
      <c r="O135" s="43"/>
      <c r="P135" s="42">
        <v>48.56</v>
      </c>
    </row>
    <row r="136" spans="1:16" ht="20.25" x14ac:dyDescent="0.25">
      <c r="A136" s="32"/>
      <c r="B136" s="38" t="s">
        <v>215</v>
      </c>
      <c r="C136" s="41" t="s">
        <v>175</v>
      </c>
      <c r="D136" s="37"/>
      <c r="E136" s="37"/>
      <c r="F136" s="37"/>
      <c r="G136" s="37"/>
      <c r="H136" s="38"/>
      <c r="I136" s="41"/>
      <c r="J136" s="42"/>
      <c r="K136" s="38"/>
      <c r="L136" s="42"/>
      <c r="M136" s="38"/>
      <c r="N136" s="43"/>
      <c r="O136" s="43"/>
      <c r="P136" s="42">
        <v>48.54</v>
      </c>
    </row>
    <row r="137" spans="1:16" ht="20.25" x14ac:dyDescent="0.25">
      <c r="A137" s="32"/>
      <c r="B137" s="38" t="s">
        <v>216</v>
      </c>
      <c r="C137" s="41" t="s">
        <v>175</v>
      </c>
      <c r="D137" s="37"/>
      <c r="E137" s="37"/>
      <c r="F137" s="37"/>
      <c r="G137" s="37"/>
      <c r="H137" s="38"/>
      <c r="I137" s="41"/>
      <c r="J137" s="42"/>
      <c r="K137" s="38"/>
      <c r="L137" s="42"/>
      <c r="M137" s="38"/>
      <c r="N137" s="43"/>
      <c r="O137" s="43"/>
      <c r="P137" s="42">
        <v>9.6199999999999992</v>
      </c>
    </row>
    <row r="138" spans="1:16" ht="21" x14ac:dyDescent="0.5">
      <c r="A138" s="32"/>
      <c r="B138" s="44"/>
      <c r="C138" s="41"/>
      <c r="D138" s="37"/>
      <c r="E138" s="37"/>
      <c r="F138" s="37"/>
      <c r="G138" s="37"/>
      <c r="H138" s="41"/>
      <c r="I138" s="41"/>
      <c r="J138" s="62"/>
      <c r="K138" s="38"/>
      <c r="L138" s="61"/>
      <c r="M138" s="38"/>
      <c r="N138" s="63"/>
      <c r="O138" s="43"/>
      <c r="P138" s="42"/>
    </row>
    <row r="139" spans="1:16" ht="20.25" x14ac:dyDescent="0.25">
      <c r="A139" s="32" t="s">
        <v>57</v>
      </c>
      <c r="B139" s="179" t="s">
        <v>58</v>
      </c>
      <c r="C139" s="179"/>
      <c r="D139" s="179"/>
      <c r="E139" s="179"/>
      <c r="F139" s="179"/>
      <c r="G139" s="179"/>
      <c r="H139" s="179"/>
      <c r="I139" s="179"/>
      <c r="J139" s="180" t="s">
        <v>148</v>
      </c>
      <c r="K139" s="180"/>
      <c r="L139" s="180"/>
      <c r="M139" s="33"/>
      <c r="N139" s="34">
        <f>SUM(P141:P142)-P143</f>
        <v>38.867399999999996</v>
      </c>
      <c r="O139" s="34"/>
      <c r="P139" s="35" t="s">
        <v>42</v>
      </c>
    </row>
    <row r="140" spans="1:16" ht="20.25" x14ac:dyDescent="0.25">
      <c r="A140" s="32"/>
      <c r="B140" s="36"/>
      <c r="C140" s="36"/>
      <c r="D140" s="36"/>
      <c r="E140" s="36"/>
      <c r="F140" s="36"/>
      <c r="G140" s="36"/>
      <c r="H140" s="46"/>
      <c r="I140" s="46"/>
      <c r="J140" s="39" t="s">
        <v>171</v>
      </c>
      <c r="K140" s="33"/>
      <c r="L140" s="39" t="s">
        <v>201</v>
      </c>
      <c r="M140" s="33"/>
      <c r="N140" s="39" t="s">
        <v>172</v>
      </c>
      <c r="O140" s="49" t="s">
        <v>153</v>
      </c>
      <c r="P140" s="40" t="s">
        <v>267</v>
      </c>
    </row>
    <row r="141" spans="1:16" ht="20.25" x14ac:dyDescent="0.25">
      <c r="A141" s="32"/>
      <c r="B141" s="38" t="s">
        <v>202</v>
      </c>
      <c r="C141" s="41" t="s">
        <v>175</v>
      </c>
      <c r="D141" s="37"/>
      <c r="E141" s="37"/>
      <c r="F141" s="37"/>
      <c r="G141" s="37"/>
      <c r="H141" s="38"/>
      <c r="I141" s="41"/>
      <c r="J141" s="42">
        <v>1</v>
      </c>
      <c r="K141" s="38"/>
      <c r="L141" s="42">
        <v>8</v>
      </c>
      <c r="M141" s="38" t="s">
        <v>156</v>
      </c>
      <c r="N141" s="43">
        <v>2.61</v>
      </c>
      <c r="O141" s="43"/>
      <c r="P141" s="42">
        <f>J141*L141*N141</f>
        <v>20.88</v>
      </c>
    </row>
    <row r="142" spans="1:16" ht="20.25" x14ac:dyDescent="0.25">
      <c r="A142" s="47"/>
      <c r="B142" s="38" t="s">
        <v>203</v>
      </c>
      <c r="C142" s="41" t="s">
        <v>175</v>
      </c>
      <c r="D142" s="37"/>
      <c r="E142" s="37"/>
      <c r="F142" s="37"/>
      <c r="G142" s="37"/>
      <c r="H142" s="38"/>
      <c r="I142" s="41"/>
      <c r="J142" s="42">
        <v>1</v>
      </c>
      <c r="K142" s="38"/>
      <c r="L142" s="42">
        <v>8.34</v>
      </c>
      <c r="M142" s="38" t="s">
        <v>156</v>
      </c>
      <c r="N142" s="43">
        <v>2.61</v>
      </c>
      <c r="O142" s="43"/>
      <c r="P142" s="42">
        <f t="shared" ref="P142" si="13">J142*L142*N142</f>
        <v>21.767399999999999</v>
      </c>
    </row>
    <row r="143" spans="1:16" ht="20.25" x14ac:dyDescent="0.25">
      <c r="A143" s="32"/>
      <c r="B143" s="38" t="s">
        <v>204</v>
      </c>
      <c r="C143" s="41" t="s">
        <v>175</v>
      </c>
      <c r="D143" s="37"/>
      <c r="E143" s="37"/>
      <c r="F143" s="37"/>
      <c r="G143" s="37"/>
      <c r="H143" s="38"/>
      <c r="I143" s="41"/>
      <c r="J143" s="42">
        <v>2</v>
      </c>
      <c r="K143" s="38"/>
      <c r="L143" s="42"/>
      <c r="M143" s="38"/>
      <c r="N143" s="43">
        <v>2.1</v>
      </c>
      <c r="O143" s="43">
        <v>0.9</v>
      </c>
      <c r="P143" s="42">
        <f>N143*O143*J143</f>
        <v>3.7800000000000002</v>
      </c>
    </row>
    <row r="144" spans="1:16" ht="20.25" x14ac:dyDescent="0.25">
      <c r="A144" s="32"/>
      <c r="B144" s="44"/>
      <c r="C144" s="41"/>
      <c r="D144" s="37"/>
      <c r="E144" s="37"/>
      <c r="F144" s="37"/>
      <c r="G144" s="37"/>
      <c r="H144" s="35"/>
      <c r="I144" s="35"/>
      <c r="J144" s="38"/>
      <c r="K144" s="33"/>
      <c r="L144" s="33"/>
      <c r="M144" s="33"/>
      <c r="N144" s="43"/>
      <c r="O144" s="43"/>
      <c r="P144" s="42"/>
    </row>
    <row r="145" spans="1:16" ht="20.25" x14ac:dyDescent="0.25">
      <c r="A145" s="31">
        <v>5</v>
      </c>
      <c r="B145" s="181" t="s">
        <v>59</v>
      </c>
      <c r="C145" s="181"/>
      <c r="D145" s="181"/>
      <c r="E145" s="181"/>
      <c r="F145" s="181"/>
      <c r="G145" s="181"/>
      <c r="H145" s="181"/>
      <c r="I145" s="181"/>
      <c r="J145" s="181"/>
      <c r="K145" s="181"/>
      <c r="L145" s="181"/>
      <c r="M145" s="181"/>
      <c r="N145" s="181"/>
      <c r="O145" s="181"/>
      <c r="P145" s="181"/>
    </row>
    <row r="146" spans="1:16" ht="20.25" x14ac:dyDescent="0.25">
      <c r="A146" s="32" t="s">
        <v>64</v>
      </c>
      <c r="B146" s="179" t="s">
        <v>324</v>
      </c>
      <c r="C146" s="179"/>
      <c r="D146" s="179"/>
      <c r="E146" s="179"/>
      <c r="F146" s="179"/>
      <c r="G146" s="179"/>
      <c r="H146" s="179"/>
      <c r="I146" s="179"/>
      <c r="J146" s="180" t="s">
        <v>148</v>
      </c>
      <c r="K146" s="180"/>
      <c r="L146" s="180"/>
      <c r="M146" s="33"/>
      <c r="N146" s="34">
        <f>SUM(P148:P153)</f>
        <v>31.411000000000005</v>
      </c>
      <c r="O146" s="34"/>
      <c r="P146" s="35" t="s">
        <v>42</v>
      </c>
    </row>
    <row r="147" spans="1:16" ht="21" x14ac:dyDescent="0.5">
      <c r="A147" s="32"/>
      <c r="B147" s="36"/>
      <c r="C147" s="36"/>
      <c r="D147" s="36"/>
      <c r="E147" s="36"/>
      <c r="F147" s="36"/>
      <c r="G147" s="36"/>
      <c r="H147" s="46"/>
      <c r="I147" s="46"/>
      <c r="J147" s="61"/>
      <c r="K147" s="61"/>
      <c r="L147" s="39" t="s">
        <v>184</v>
      </c>
      <c r="M147" s="33"/>
      <c r="N147" s="39" t="s">
        <v>152</v>
      </c>
      <c r="O147" s="34"/>
      <c r="P147" s="40" t="s">
        <v>267</v>
      </c>
    </row>
    <row r="148" spans="1:16" ht="20.25" x14ac:dyDescent="0.25">
      <c r="A148" s="32"/>
      <c r="B148" s="38" t="s">
        <v>202</v>
      </c>
      <c r="C148" s="41" t="s">
        <v>175</v>
      </c>
      <c r="D148" s="37"/>
      <c r="E148" s="37"/>
      <c r="F148" s="37"/>
      <c r="G148" s="37"/>
      <c r="H148" s="38"/>
      <c r="I148" s="41"/>
      <c r="J148" s="42"/>
      <c r="K148" s="38"/>
      <c r="L148" s="42"/>
      <c r="M148" s="38"/>
      <c r="N148" s="43"/>
      <c r="O148" s="43"/>
      <c r="P148" s="42">
        <v>3.92</v>
      </c>
    </row>
    <row r="149" spans="1:16" ht="20.25" x14ac:dyDescent="0.25">
      <c r="A149" s="47"/>
      <c r="B149" s="38" t="s">
        <v>203</v>
      </c>
      <c r="C149" s="41" t="s">
        <v>175</v>
      </c>
      <c r="D149" s="37"/>
      <c r="E149" s="37"/>
      <c r="F149" s="37"/>
      <c r="G149" s="37"/>
      <c r="H149" s="38"/>
      <c r="I149" s="41"/>
      <c r="J149" s="42"/>
      <c r="K149" s="38"/>
      <c r="L149" s="42"/>
      <c r="M149" s="38"/>
      <c r="N149" s="43"/>
      <c r="O149" s="43"/>
      <c r="P149" s="42">
        <v>4.25</v>
      </c>
    </row>
    <row r="150" spans="1:16" ht="21" customHeight="1" x14ac:dyDescent="0.25">
      <c r="A150" s="32"/>
      <c r="B150" s="38" t="s">
        <v>185</v>
      </c>
      <c r="C150" s="41" t="s">
        <v>175</v>
      </c>
      <c r="D150" s="37"/>
      <c r="E150" s="37"/>
      <c r="F150" s="37"/>
      <c r="G150" s="37"/>
      <c r="H150" s="38"/>
      <c r="I150" s="41"/>
      <c r="J150" s="42"/>
      <c r="K150" s="38"/>
      <c r="L150" s="42">
        <v>1.5</v>
      </c>
      <c r="M150" s="38"/>
      <c r="N150" s="43">
        <v>6.65</v>
      </c>
      <c r="O150" s="43"/>
      <c r="P150" s="42">
        <f>L150*N150</f>
        <v>9.9750000000000014</v>
      </c>
    </row>
    <row r="151" spans="1:16" ht="20.25" x14ac:dyDescent="0.25">
      <c r="A151" s="32"/>
      <c r="B151" s="38" t="s">
        <v>186</v>
      </c>
      <c r="C151" s="41" t="s">
        <v>175</v>
      </c>
      <c r="D151" s="37"/>
      <c r="E151" s="37"/>
      <c r="F151" s="37"/>
      <c r="G151" s="37"/>
      <c r="H151" s="38"/>
      <c r="I151" s="41"/>
      <c r="J151" s="42"/>
      <c r="K151" s="38"/>
      <c r="L151" s="42">
        <v>1.1000000000000001</v>
      </c>
      <c r="M151" s="38"/>
      <c r="N151" s="43">
        <v>5.56</v>
      </c>
      <c r="O151" s="43"/>
      <c r="P151" s="42">
        <f t="shared" ref="P151:P152" si="14">L151*N151</f>
        <v>6.1159999999999997</v>
      </c>
    </row>
    <row r="152" spans="1:16" ht="20.25" x14ac:dyDescent="0.25">
      <c r="A152" s="32"/>
      <c r="B152" s="38" t="s">
        <v>187</v>
      </c>
      <c r="C152" s="41" t="s">
        <v>175</v>
      </c>
      <c r="D152" s="37"/>
      <c r="E152" s="37"/>
      <c r="F152" s="37"/>
      <c r="G152" s="37"/>
      <c r="H152" s="38"/>
      <c r="I152" s="41"/>
      <c r="J152" s="42"/>
      <c r="K152" s="38"/>
      <c r="L152" s="42">
        <v>2.5</v>
      </c>
      <c r="M152" s="38"/>
      <c r="N152" s="43">
        <v>2.14</v>
      </c>
      <c r="O152" s="43"/>
      <c r="P152" s="42">
        <f t="shared" si="14"/>
        <v>5.3500000000000005</v>
      </c>
    </row>
    <row r="153" spans="1:16" ht="20.25" x14ac:dyDescent="0.25">
      <c r="A153" s="32"/>
      <c r="B153" s="38" t="s">
        <v>196</v>
      </c>
      <c r="C153" s="41" t="s">
        <v>175</v>
      </c>
      <c r="D153" s="37"/>
      <c r="E153" s="37"/>
      <c r="F153" s="37"/>
      <c r="G153" s="37"/>
      <c r="H153" s="38"/>
      <c r="I153" s="41"/>
      <c r="J153" s="42">
        <v>1</v>
      </c>
      <c r="K153" s="38"/>
      <c r="L153" s="42">
        <v>1.2</v>
      </c>
      <c r="M153" s="38"/>
      <c r="N153" s="43">
        <v>1.5</v>
      </c>
      <c r="O153" s="43"/>
      <c r="P153" s="42">
        <f t="shared" ref="P153" si="15">J153*L153*N153</f>
        <v>1.7999999999999998</v>
      </c>
    </row>
    <row r="154" spans="1:16" ht="20.25" x14ac:dyDescent="0.25">
      <c r="A154" s="32" t="s">
        <v>223</v>
      </c>
      <c r="B154" s="179" t="s">
        <v>61</v>
      </c>
      <c r="C154" s="179"/>
      <c r="D154" s="179"/>
      <c r="E154" s="179"/>
      <c r="F154" s="179"/>
      <c r="G154" s="179"/>
      <c r="H154" s="179"/>
      <c r="I154" s="179"/>
      <c r="J154" s="180" t="s">
        <v>148</v>
      </c>
      <c r="K154" s="180"/>
      <c r="L154" s="180"/>
      <c r="M154" s="33"/>
      <c r="N154" s="34">
        <f>SUM(P156:P157)</f>
        <v>53.43</v>
      </c>
      <c r="O154" s="34"/>
      <c r="P154" s="35" t="s">
        <v>42</v>
      </c>
    </row>
    <row r="155" spans="1:16" ht="20.25" x14ac:dyDescent="0.25">
      <c r="A155" s="32"/>
      <c r="B155" s="36"/>
      <c r="C155" s="36"/>
      <c r="D155" s="36"/>
      <c r="E155" s="36"/>
      <c r="F155" s="36"/>
      <c r="G155" s="36"/>
      <c r="H155" s="46"/>
      <c r="I155" s="46"/>
      <c r="J155" s="33"/>
      <c r="K155" s="33"/>
      <c r="L155" s="33"/>
      <c r="M155" s="33"/>
      <c r="N155" s="34"/>
      <c r="O155" s="34"/>
      <c r="P155" s="40" t="s">
        <v>267</v>
      </c>
    </row>
    <row r="156" spans="1:16" ht="20.25" x14ac:dyDescent="0.25">
      <c r="A156" s="32"/>
      <c r="B156" s="38" t="s">
        <v>217</v>
      </c>
      <c r="C156" s="41"/>
      <c r="D156" s="37"/>
      <c r="E156" s="37"/>
      <c r="F156" s="37"/>
      <c r="G156" s="37"/>
      <c r="H156" s="38"/>
      <c r="I156" s="41"/>
      <c r="J156" s="42"/>
      <c r="K156" s="38"/>
      <c r="L156" s="42"/>
      <c r="M156" s="38"/>
      <c r="N156" s="43"/>
      <c r="O156" s="43"/>
      <c r="P156" s="42">
        <v>26.71</v>
      </c>
    </row>
    <row r="157" spans="1:16" ht="20.25" x14ac:dyDescent="0.25">
      <c r="A157" s="47"/>
      <c r="B157" s="38" t="s">
        <v>218</v>
      </c>
      <c r="C157" s="41"/>
      <c r="D157" s="37"/>
      <c r="E157" s="37"/>
      <c r="F157" s="37"/>
      <c r="G157" s="37"/>
      <c r="H157" s="38"/>
      <c r="I157" s="41"/>
      <c r="J157" s="42"/>
      <c r="K157" s="38"/>
      <c r="L157" s="42"/>
      <c r="M157" s="38"/>
      <c r="N157" s="43"/>
      <c r="O157" s="43"/>
      <c r="P157" s="42">
        <v>26.72</v>
      </c>
    </row>
    <row r="158" spans="1:16" ht="20.25" x14ac:dyDescent="0.25">
      <c r="A158" s="32"/>
      <c r="B158" s="36"/>
      <c r="C158" s="37"/>
      <c r="D158" s="37"/>
      <c r="E158" s="37"/>
      <c r="F158" s="37"/>
      <c r="G158" s="37"/>
      <c r="H158" s="35"/>
      <c r="I158" s="35"/>
      <c r="J158" s="33"/>
      <c r="K158" s="33"/>
      <c r="L158" s="33"/>
      <c r="M158" s="33"/>
      <c r="N158" s="34"/>
      <c r="O158" s="34"/>
      <c r="P158" s="35"/>
    </row>
    <row r="159" spans="1:16" ht="20.25" x14ac:dyDescent="0.25">
      <c r="A159" s="32" t="s">
        <v>65</v>
      </c>
      <c r="B159" s="179" t="s">
        <v>323</v>
      </c>
      <c r="C159" s="179"/>
      <c r="D159" s="179"/>
      <c r="E159" s="179"/>
      <c r="F159" s="179"/>
      <c r="G159" s="179"/>
      <c r="H159" s="179"/>
      <c r="I159" s="179"/>
      <c r="J159" s="180" t="s">
        <v>148</v>
      </c>
      <c r="K159" s="180"/>
      <c r="L159" s="180"/>
      <c r="M159" s="33"/>
      <c r="N159" s="34">
        <f>SUM(P161:P163)</f>
        <v>1.8888</v>
      </c>
      <c r="O159" s="34"/>
      <c r="P159" s="35" t="s">
        <v>13</v>
      </c>
    </row>
    <row r="160" spans="1:16" ht="20.25" x14ac:dyDescent="0.25">
      <c r="A160" s="32"/>
      <c r="B160" s="36"/>
      <c r="C160" s="36"/>
      <c r="D160" s="36"/>
      <c r="E160" s="36"/>
      <c r="F160" s="36"/>
      <c r="G160" s="36"/>
      <c r="H160" s="46"/>
      <c r="I160" s="46"/>
      <c r="J160" s="39" t="s">
        <v>184</v>
      </c>
      <c r="K160" s="33"/>
      <c r="L160" s="39" t="s">
        <v>152</v>
      </c>
      <c r="M160" s="33"/>
      <c r="N160" s="39" t="s">
        <v>172</v>
      </c>
      <c r="O160" s="34"/>
      <c r="P160" s="40" t="s">
        <v>154</v>
      </c>
    </row>
    <row r="161" spans="1:16" ht="20.25" x14ac:dyDescent="0.25">
      <c r="A161" s="32"/>
      <c r="B161" s="38" t="s">
        <v>185</v>
      </c>
      <c r="C161" s="41" t="s">
        <v>13</v>
      </c>
      <c r="D161" s="37"/>
      <c r="E161" s="37"/>
      <c r="F161" s="37"/>
      <c r="G161" s="37"/>
      <c r="H161" s="38"/>
      <c r="I161" s="41"/>
      <c r="J161" s="42">
        <v>1.65</v>
      </c>
      <c r="K161" s="38"/>
      <c r="L161" s="42">
        <v>6.65</v>
      </c>
      <c r="M161" s="38" t="s">
        <v>156</v>
      </c>
      <c r="N161" s="43">
        <v>0.06</v>
      </c>
      <c r="O161" s="43"/>
      <c r="P161" s="42">
        <f>J161*L161*N161</f>
        <v>0.65834999999999999</v>
      </c>
    </row>
    <row r="162" spans="1:16" ht="20.25" x14ac:dyDescent="0.25">
      <c r="A162" s="47"/>
      <c r="B162" s="38" t="s">
        <v>186</v>
      </c>
      <c r="C162" s="41" t="s">
        <v>13</v>
      </c>
      <c r="D162" s="37"/>
      <c r="E162" s="37"/>
      <c r="F162" s="37"/>
      <c r="G162" s="37"/>
      <c r="H162" s="38"/>
      <c r="I162" s="41"/>
      <c r="J162" s="42">
        <v>2.35</v>
      </c>
      <c r="K162" s="38"/>
      <c r="L162" s="42">
        <v>6.45</v>
      </c>
      <c r="M162" s="38" t="s">
        <v>156</v>
      </c>
      <c r="N162" s="43">
        <v>0.06</v>
      </c>
      <c r="O162" s="43"/>
      <c r="P162" s="42">
        <f>J162*L162*N162</f>
        <v>0.90944999999999998</v>
      </c>
    </row>
    <row r="163" spans="1:16" ht="20.25" x14ac:dyDescent="0.25">
      <c r="A163" s="32"/>
      <c r="B163" s="38" t="s">
        <v>187</v>
      </c>
      <c r="C163" s="41" t="s">
        <v>13</v>
      </c>
      <c r="D163" s="37"/>
      <c r="E163" s="37"/>
      <c r="F163" s="37"/>
      <c r="G163" s="37"/>
      <c r="H163" s="38"/>
      <c r="I163" s="41"/>
      <c r="J163" s="42">
        <v>2.5</v>
      </c>
      <c r="K163" s="38"/>
      <c r="L163" s="42">
        <v>2.14</v>
      </c>
      <c r="M163" s="38" t="s">
        <v>156</v>
      </c>
      <c r="N163" s="43">
        <v>0.06</v>
      </c>
      <c r="O163" s="43"/>
      <c r="P163" s="42">
        <f>J163*L163*N163</f>
        <v>0.32100000000000001</v>
      </c>
    </row>
    <row r="164" spans="1:16" ht="20.25" x14ac:dyDescent="0.25">
      <c r="A164" s="32" t="s">
        <v>343</v>
      </c>
      <c r="B164" s="179" t="s">
        <v>342</v>
      </c>
      <c r="C164" s="179"/>
      <c r="D164" s="179"/>
      <c r="E164" s="179"/>
      <c r="F164" s="179"/>
      <c r="G164" s="179"/>
      <c r="H164" s="179"/>
      <c r="I164" s="179"/>
      <c r="J164" s="180" t="s">
        <v>148</v>
      </c>
      <c r="K164" s="180"/>
      <c r="L164" s="180"/>
      <c r="M164" s="33"/>
      <c r="N164" s="34">
        <f>SUM(P166:P167)</f>
        <v>0.98370000000000002</v>
      </c>
      <c r="O164" s="34"/>
      <c r="P164" s="35" t="s">
        <v>13</v>
      </c>
    </row>
    <row r="165" spans="1:16" ht="20.25" x14ac:dyDescent="0.25">
      <c r="A165" s="32"/>
      <c r="B165" s="36"/>
      <c r="C165" s="36"/>
      <c r="D165" s="36"/>
      <c r="E165" s="36"/>
      <c r="F165" s="36"/>
      <c r="G165" s="36"/>
      <c r="H165" s="46"/>
      <c r="I165" s="46"/>
      <c r="J165" s="39" t="s">
        <v>184</v>
      </c>
      <c r="K165" s="33"/>
      <c r="L165" s="39" t="s">
        <v>152</v>
      </c>
      <c r="M165" s="33"/>
      <c r="N165" s="39" t="s">
        <v>172</v>
      </c>
      <c r="O165" s="34"/>
      <c r="P165" s="40" t="s">
        <v>154</v>
      </c>
    </row>
    <row r="166" spans="1:16" ht="49.5" customHeight="1" x14ac:dyDescent="0.25">
      <c r="A166" s="32"/>
      <c r="B166" s="38" t="s">
        <v>336</v>
      </c>
      <c r="C166" s="41" t="s">
        <v>13</v>
      </c>
      <c r="D166" s="37"/>
      <c r="E166" s="37"/>
      <c r="F166" s="37"/>
      <c r="G166" s="37"/>
      <c r="H166" s="38">
        <v>1</v>
      </c>
      <c r="I166" s="41"/>
      <c r="J166" s="42">
        <v>0.3</v>
      </c>
      <c r="K166" s="38"/>
      <c r="L166" s="42">
        <v>6.65</v>
      </c>
      <c r="M166" s="38" t="s">
        <v>156</v>
      </c>
      <c r="N166" s="43">
        <v>0.3</v>
      </c>
      <c r="O166" s="43"/>
      <c r="P166" s="42">
        <f>J166*L166*N166</f>
        <v>0.59850000000000003</v>
      </c>
    </row>
    <row r="167" spans="1:16" ht="20.25" x14ac:dyDescent="0.25">
      <c r="A167" s="32"/>
      <c r="B167" s="38" t="s">
        <v>337</v>
      </c>
      <c r="C167" s="41" t="s">
        <v>13</v>
      </c>
      <c r="D167" s="37"/>
      <c r="E167" s="37"/>
      <c r="F167" s="37"/>
      <c r="G167" s="37"/>
      <c r="H167" s="38">
        <v>2</v>
      </c>
      <c r="I167" s="41"/>
      <c r="J167" s="42">
        <v>0.3</v>
      </c>
      <c r="K167" s="38"/>
      <c r="L167" s="42">
        <v>2.14</v>
      </c>
      <c r="M167" s="38" t="s">
        <v>156</v>
      </c>
      <c r="N167" s="43">
        <v>0.3</v>
      </c>
      <c r="O167" s="43"/>
      <c r="P167" s="42">
        <f>J167*L167*N167*H167</f>
        <v>0.38519999999999999</v>
      </c>
    </row>
    <row r="168" spans="1:16" ht="21" x14ac:dyDescent="0.25">
      <c r="A168" s="50"/>
      <c r="B168" s="51"/>
      <c r="C168" s="52"/>
      <c r="D168" s="53"/>
      <c r="E168" s="54"/>
      <c r="F168" s="53"/>
      <c r="G168" s="55"/>
      <c r="H168" s="55"/>
      <c r="I168" s="55"/>
      <c r="J168" s="55"/>
      <c r="K168" s="55"/>
      <c r="L168" s="55"/>
      <c r="M168" s="55"/>
      <c r="N168" s="56"/>
      <c r="O168" s="57"/>
      <c r="P168" s="58"/>
    </row>
    <row r="169" spans="1:16" ht="20.25" x14ac:dyDescent="0.25">
      <c r="A169" s="31">
        <v>6</v>
      </c>
      <c r="B169" s="181" t="s">
        <v>219</v>
      </c>
      <c r="C169" s="181"/>
      <c r="D169" s="181"/>
      <c r="E169" s="181"/>
      <c r="F169" s="181"/>
      <c r="G169" s="181"/>
      <c r="H169" s="181"/>
      <c r="I169" s="181"/>
      <c r="J169" s="181"/>
      <c r="K169" s="181"/>
      <c r="L169" s="181"/>
      <c r="M169" s="181"/>
      <c r="N169" s="181"/>
      <c r="O169" s="181"/>
      <c r="P169" s="181"/>
    </row>
    <row r="170" spans="1:16" ht="20.25" x14ac:dyDescent="0.25">
      <c r="A170" s="32" t="s">
        <v>73</v>
      </c>
      <c r="B170" s="179" t="s">
        <v>340</v>
      </c>
      <c r="C170" s="179"/>
      <c r="D170" s="179"/>
      <c r="E170" s="179"/>
      <c r="F170" s="179"/>
      <c r="G170" s="179"/>
      <c r="H170" s="179"/>
      <c r="I170" s="179"/>
      <c r="J170" s="180" t="s">
        <v>148</v>
      </c>
      <c r="K170" s="180"/>
      <c r="L170" s="180"/>
      <c r="M170" s="33"/>
      <c r="N170" s="34">
        <f>SUM(P173:P174)</f>
        <v>5</v>
      </c>
      <c r="O170" s="34"/>
      <c r="P170" s="35" t="s">
        <v>179</v>
      </c>
    </row>
    <row r="171" spans="1:16" ht="41.25" customHeight="1" x14ac:dyDescent="0.25">
      <c r="A171" s="32"/>
      <c r="B171" s="36"/>
      <c r="C171" s="37"/>
      <c r="D171" s="37"/>
      <c r="E171" s="37"/>
      <c r="F171" s="37"/>
      <c r="G171" s="37"/>
      <c r="H171" s="35"/>
      <c r="I171" s="35"/>
      <c r="J171" s="33"/>
      <c r="K171" s="33"/>
      <c r="L171" s="33"/>
      <c r="M171" s="33"/>
      <c r="N171" s="34"/>
      <c r="O171" s="34"/>
      <c r="P171" s="35"/>
    </row>
    <row r="172" spans="1:16" ht="21" x14ac:dyDescent="0.5">
      <c r="A172" s="32"/>
      <c r="B172" s="38" t="s">
        <v>163</v>
      </c>
      <c r="C172" s="37"/>
      <c r="D172" s="37"/>
      <c r="E172" s="37"/>
      <c r="F172" s="37"/>
      <c r="G172" s="37"/>
      <c r="H172" s="39" t="s">
        <v>150</v>
      </c>
      <c r="I172" s="35"/>
      <c r="J172" s="39"/>
      <c r="K172" s="40"/>
      <c r="L172" s="39"/>
      <c r="M172" s="39"/>
      <c r="N172" s="39"/>
      <c r="O172" s="61"/>
      <c r="P172" s="40" t="s">
        <v>150</v>
      </c>
    </row>
    <row r="173" spans="1:16" ht="20.25" x14ac:dyDescent="0.25">
      <c r="A173" s="32"/>
      <c r="B173" s="38" t="s">
        <v>220</v>
      </c>
      <c r="C173" s="41"/>
      <c r="D173" s="37"/>
      <c r="E173" s="37"/>
      <c r="F173" s="37"/>
      <c r="G173" s="37"/>
      <c r="H173" s="38">
        <v>4</v>
      </c>
      <c r="I173" s="41"/>
      <c r="J173" s="42"/>
      <c r="K173" s="38"/>
      <c r="L173" s="42"/>
      <c r="M173" s="38"/>
      <c r="N173" s="43"/>
      <c r="O173" s="43"/>
      <c r="P173" s="42">
        <f>H173</f>
        <v>4</v>
      </c>
    </row>
    <row r="174" spans="1:16" ht="20.25" x14ac:dyDescent="0.25">
      <c r="A174" s="32"/>
      <c r="B174" s="38" t="s">
        <v>222</v>
      </c>
      <c r="C174" s="45"/>
      <c r="D174" s="37"/>
      <c r="E174" s="37"/>
      <c r="F174" s="37"/>
      <c r="G174" s="37"/>
      <c r="H174" s="38">
        <v>1</v>
      </c>
      <c r="I174" s="41"/>
      <c r="J174" s="42"/>
      <c r="K174" s="38"/>
      <c r="L174" s="42"/>
      <c r="M174" s="38"/>
      <c r="N174" s="43"/>
      <c r="O174" s="43"/>
      <c r="P174" s="42">
        <f t="shared" ref="P174" si="16">H174</f>
        <v>1</v>
      </c>
    </row>
    <row r="175" spans="1:16" ht="37.5" customHeight="1" x14ac:dyDescent="0.25">
      <c r="A175" s="32" t="s">
        <v>76</v>
      </c>
      <c r="B175" s="179" t="s">
        <v>339</v>
      </c>
      <c r="C175" s="179"/>
      <c r="D175" s="179"/>
      <c r="E175" s="179"/>
      <c r="F175" s="179"/>
      <c r="G175" s="179"/>
      <c r="H175" s="179"/>
      <c r="I175" s="179"/>
      <c r="J175" s="180" t="s">
        <v>148</v>
      </c>
      <c r="K175" s="180"/>
      <c r="L175" s="180"/>
      <c r="M175" s="33"/>
      <c r="N175" s="34">
        <f>SUM(P178:P178)</f>
        <v>2</v>
      </c>
      <c r="O175" s="34"/>
      <c r="P175" s="35" t="s">
        <v>179</v>
      </c>
    </row>
    <row r="176" spans="1:16" ht="20.25" x14ac:dyDescent="0.25">
      <c r="A176" s="32"/>
      <c r="B176" s="36"/>
      <c r="C176" s="37"/>
      <c r="D176" s="37"/>
      <c r="E176" s="37"/>
      <c r="F176" s="37"/>
      <c r="G176" s="37"/>
      <c r="H176" s="35"/>
      <c r="I176" s="35"/>
      <c r="J176" s="33"/>
      <c r="K176" s="33"/>
      <c r="L176" s="33"/>
      <c r="M176" s="33"/>
      <c r="N176" s="34"/>
      <c r="O176" s="34"/>
      <c r="P176" s="35"/>
    </row>
    <row r="177" spans="1:16" ht="21" x14ac:dyDescent="0.5">
      <c r="A177" s="32"/>
      <c r="B177" s="38" t="s">
        <v>163</v>
      </c>
      <c r="C177" s="37"/>
      <c r="D177" s="37"/>
      <c r="E177" s="37"/>
      <c r="F177" s="37"/>
      <c r="G177" s="37"/>
      <c r="H177" s="39" t="s">
        <v>150</v>
      </c>
      <c r="I177" s="35"/>
      <c r="J177" s="39"/>
      <c r="K177" s="40"/>
      <c r="L177" s="39"/>
      <c r="M177" s="39"/>
      <c r="N177" s="39"/>
      <c r="O177" s="61"/>
      <c r="P177" s="40" t="s">
        <v>150</v>
      </c>
    </row>
    <row r="178" spans="1:16" ht="20.25" x14ac:dyDescent="0.25">
      <c r="A178" s="32"/>
      <c r="B178" s="38" t="s">
        <v>221</v>
      </c>
      <c r="C178" s="41"/>
      <c r="D178" s="37"/>
      <c r="E178" s="37"/>
      <c r="F178" s="37"/>
      <c r="G178" s="37"/>
      <c r="H178" s="38">
        <v>2</v>
      </c>
      <c r="I178" s="41"/>
      <c r="J178" s="42"/>
      <c r="K178" s="38"/>
      <c r="L178" s="42"/>
      <c r="M178" s="38"/>
      <c r="N178" s="43"/>
      <c r="O178" s="43"/>
      <c r="P178" s="42">
        <f>H178</f>
        <v>2</v>
      </c>
    </row>
    <row r="179" spans="1:16" ht="20.25" x14ac:dyDescent="0.25">
      <c r="A179" s="32" t="s">
        <v>78</v>
      </c>
      <c r="B179" s="179" t="s">
        <v>338</v>
      </c>
      <c r="C179" s="179"/>
      <c r="D179" s="179"/>
      <c r="E179" s="179"/>
      <c r="F179" s="179"/>
      <c r="G179" s="179"/>
      <c r="H179" s="179"/>
      <c r="I179" s="179"/>
      <c r="J179" s="180" t="s">
        <v>148</v>
      </c>
      <c r="K179" s="180"/>
      <c r="L179" s="180"/>
      <c r="M179" s="33"/>
      <c r="N179" s="34">
        <f>SUM(P182:P182)</f>
        <v>2</v>
      </c>
      <c r="O179" s="34"/>
      <c r="P179" s="35" t="s">
        <v>179</v>
      </c>
    </row>
    <row r="180" spans="1:16" ht="20.25" x14ac:dyDescent="0.25">
      <c r="A180" s="32"/>
      <c r="B180" s="36"/>
      <c r="C180" s="37"/>
      <c r="D180" s="37"/>
      <c r="E180" s="37"/>
      <c r="F180" s="37"/>
      <c r="G180" s="37"/>
      <c r="H180" s="35"/>
      <c r="I180" s="35"/>
      <c r="J180" s="33"/>
      <c r="K180" s="33"/>
      <c r="L180" s="33"/>
      <c r="M180" s="33"/>
      <c r="N180" s="34"/>
      <c r="O180" s="34"/>
      <c r="P180" s="35"/>
    </row>
    <row r="181" spans="1:16" ht="21" x14ac:dyDescent="0.5">
      <c r="A181" s="32"/>
      <c r="B181" s="38" t="s">
        <v>163</v>
      </c>
      <c r="C181" s="37"/>
      <c r="D181" s="37"/>
      <c r="E181" s="37"/>
      <c r="F181" s="37"/>
      <c r="G181" s="37"/>
      <c r="H181" s="39" t="s">
        <v>150</v>
      </c>
      <c r="I181" s="35"/>
      <c r="J181" s="39"/>
      <c r="K181" s="40"/>
      <c r="L181" s="39"/>
      <c r="M181" s="39"/>
      <c r="N181" s="39"/>
      <c r="O181" s="61"/>
      <c r="P181" s="40" t="s">
        <v>150</v>
      </c>
    </row>
    <row r="182" spans="1:16" ht="20.25" x14ac:dyDescent="0.25">
      <c r="A182" s="32"/>
      <c r="B182" s="38" t="s">
        <v>221</v>
      </c>
      <c r="C182" s="41"/>
      <c r="D182" s="37"/>
      <c r="E182" s="37"/>
      <c r="F182" s="37"/>
      <c r="G182" s="37"/>
      <c r="H182" s="38">
        <v>2</v>
      </c>
      <c r="I182" s="41"/>
      <c r="J182" s="42"/>
      <c r="K182" s="38"/>
      <c r="L182" s="42"/>
      <c r="M182" s="38"/>
      <c r="N182" s="43"/>
      <c r="O182" s="43"/>
      <c r="P182" s="42">
        <f>H182</f>
        <v>2</v>
      </c>
    </row>
    <row r="183" spans="1:16" ht="20.25" x14ac:dyDescent="0.25">
      <c r="A183" s="32"/>
      <c r="B183" s="38"/>
      <c r="C183" s="41"/>
      <c r="D183" s="37"/>
      <c r="E183" s="37"/>
      <c r="F183" s="37"/>
      <c r="G183" s="37"/>
      <c r="H183" s="38"/>
      <c r="I183" s="41"/>
      <c r="J183" s="42"/>
      <c r="K183" s="38"/>
      <c r="L183" s="42"/>
      <c r="M183" s="38"/>
      <c r="N183" s="43"/>
      <c r="O183" s="43"/>
      <c r="P183" s="42"/>
    </row>
    <row r="184" spans="1:16" ht="20.25" x14ac:dyDescent="0.25">
      <c r="A184" s="32" t="s">
        <v>297</v>
      </c>
      <c r="B184" s="179" t="s">
        <v>66</v>
      </c>
      <c r="C184" s="179"/>
      <c r="D184" s="179"/>
      <c r="E184" s="179"/>
      <c r="F184" s="179"/>
      <c r="G184" s="179"/>
      <c r="H184" s="179"/>
      <c r="I184" s="179"/>
      <c r="J184" s="180" t="s">
        <v>148</v>
      </c>
      <c r="K184" s="180"/>
      <c r="L184" s="180"/>
      <c r="M184" s="33"/>
      <c r="N184" s="34">
        <f>SUM(P187)</f>
        <v>3.25</v>
      </c>
      <c r="O184" s="34"/>
      <c r="P184" s="35" t="s">
        <v>42</v>
      </c>
    </row>
    <row r="185" spans="1:16" ht="20.25" x14ac:dyDescent="0.25">
      <c r="A185" s="32"/>
      <c r="B185" s="36"/>
      <c r="C185" s="37"/>
      <c r="D185" s="37"/>
      <c r="E185" s="37"/>
      <c r="F185" s="37"/>
      <c r="G185" s="37"/>
      <c r="H185" s="35"/>
      <c r="I185" s="35"/>
      <c r="J185" s="33"/>
      <c r="K185" s="33"/>
      <c r="L185" s="33"/>
      <c r="M185" s="33"/>
      <c r="N185" s="34"/>
      <c r="O185" s="34"/>
      <c r="P185" s="35"/>
    </row>
    <row r="186" spans="1:16" ht="21" x14ac:dyDescent="0.5">
      <c r="A186" s="32"/>
      <c r="B186" s="38" t="s">
        <v>163</v>
      </c>
      <c r="C186" s="37"/>
      <c r="D186" s="37"/>
      <c r="E186" s="37"/>
      <c r="F186" s="37"/>
      <c r="G186" s="37"/>
      <c r="H186" s="39" t="s">
        <v>150</v>
      </c>
      <c r="I186" s="40"/>
      <c r="J186" s="61"/>
      <c r="K186" s="40"/>
      <c r="L186" s="39" t="s">
        <v>151</v>
      </c>
      <c r="M186" s="39"/>
      <c r="N186" s="39" t="s">
        <v>165</v>
      </c>
      <c r="O186" s="34"/>
      <c r="P186" s="40" t="s">
        <v>267</v>
      </c>
    </row>
    <row r="187" spans="1:16" ht="20.25" x14ac:dyDescent="0.25">
      <c r="A187" s="32"/>
      <c r="B187" s="38" t="s">
        <v>224</v>
      </c>
      <c r="C187" s="41" t="s">
        <v>13</v>
      </c>
      <c r="D187" s="37"/>
      <c r="E187" s="37"/>
      <c r="F187" s="37"/>
      <c r="G187" s="37"/>
      <c r="H187" s="38">
        <v>1</v>
      </c>
      <c r="I187" s="41"/>
      <c r="J187" s="42"/>
      <c r="K187" s="38"/>
      <c r="L187" s="42">
        <v>1.3</v>
      </c>
      <c r="M187" s="38" t="s">
        <v>156</v>
      </c>
      <c r="N187" s="43">
        <v>2.5</v>
      </c>
      <c r="O187" s="43" t="s">
        <v>167</v>
      </c>
      <c r="P187" s="42">
        <f>H187*L187*N187</f>
        <v>3.25</v>
      </c>
    </row>
    <row r="188" spans="1:16" ht="21" x14ac:dyDescent="0.25">
      <c r="A188" s="32"/>
      <c r="B188" s="64"/>
      <c r="C188" s="41"/>
      <c r="D188" s="37"/>
      <c r="E188" s="37"/>
      <c r="F188" s="37"/>
      <c r="G188" s="37"/>
      <c r="H188" s="38"/>
      <c r="I188" s="38"/>
      <c r="J188" s="64"/>
      <c r="K188" s="38"/>
      <c r="L188" s="64"/>
      <c r="M188" s="38"/>
      <c r="N188" s="62"/>
      <c r="O188" s="43"/>
      <c r="P188" s="42"/>
    </row>
    <row r="189" spans="1:16" ht="20.25" x14ac:dyDescent="0.25">
      <c r="A189" s="32" t="s">
        <v>298</v>
      </c>
      <c r="B189" s="179" t="s">
        <v>348</v>
      </c>
      <c r="C189" s="179"/>
      <c r="D189" s="179"/>
      <c r="E189" s="179"/>
      <c r="F189" s="179"/>
      <c r="G189" s="179"/>
      <c r="H189" s="179"/>
      <c r="I189" s="179"/>
      <c r="J189" s="180" t="s">
        <v>148</v>
      </c>
      <c r="K189" s="180"/>
      <c r="L189" s="180"/>
      <c r="M189" s="33"/>
      <c r="N189" s="34">
        <f>SUM(P192)</f>
        <v>1.248</v>
      </c>
      <c r="O189" s="34"/>
      <c r="P189" s="35" t="s">
        <v>42</v>
      </c>
    </row>
    <row r="190" spans="1:16" ht="20.25" x14ac:dyDescent="0.25">
      <c r="A190" s="32"/>
      <c r="B190" s="36"/>
      <c r="C190" s="37"/>
      <c r="D190" s="37"/>
      <c r="E190" s="37"/>
      <c r="F190" s="37"/>
      <c r="G190" s="37"/>
      <c r="H190" s="35"/>
      <c r="I190" s="35"/>
      <c r="J190" s="33"/>
      <c r="K190" s="33"/>
      <c r="L190" s="33"/>
      <c r="M190" s="33"/>
      <c r="N190" s="34"/>
      <c r="O190" s="34"/>
      <c r="P190" s="35"/>
    </row>
    <row r="191" spans="1:16" ht="21" x14ac:dyDescent="0.5">
      <c r="A191" s="32"/>
      <c r="B191" s="38" t="s">
        <v>163</v>
      </c>
      <c r="C191" s="37"/>
      <c r="D191" s="37"/>
      <c r="E191" s="37"/>
      <c r="F191" s="37"/>
      <c r="G191" s="37"/>
      <c r="H191" s="39" t="s">
        <v>150</v>
      </c>
      <c r="I191" s="40"/>
      <c r="J191" s="61"/>
      <c r="K191" s="40"/>
      <c r="L191" s="39" t="s">
        <v>151</v>
      </c>
      <c r="M191" s="39"/>
      <c r="N191" s="39" t="s">
        <v>165</v>
      </c>
      <c r="O191" s="34"/>
      <c r="P191" s="40" t="s">
        <v>267</v>
      </c>
    </row>
    <row r="192" spans="1:16" ht="20.25" x14ac:dyDescent="0.25">
      <c r="A192" s="32"/>
      <c r="B192" s="38" t="s">
        <v>225</v>
      </c>
      <c r="C192" s="41" t="s">
        <v>13</v>
      </c>
      <c r="D192" s="37"/>
      <c r="E192" s="37"/>
      <c r="F192" s="37"/>
      <c r="G192" s="37"/>
      <c r="H192" s="38">
        <v>1</v>
      </c>
      <c r="I192" s="41"/>
      <c r="J192" s="42"/>
      <c r="K192" s="38"/>
      <c r="L192" s="42">
        <v>0.96</v>
      </c>
      <c r="M192" s="38" t="s">
        <v>156</v>
      </c>
      <c r="N192" s="43">
        <v>1.3</v>
      </c>
      <c r="O192" s="43" t="s">
        <v>167</v>
      </c>
      <c r="P192" s="42">
        <f>H192*L192*N192</f>
        <v>1.248</v>
      </c>
    </row>
    <row r="193" spans="1:16" ht="21" x14ac:dyDescent="0.25">
      <c r="A193" s="32"/>
      <c r="B193" s="64"/>
      <c r="C193" s="41"/>
      <c r="D193" s="37"/>
      <c r="E193" s="37"/>
      <c r="F193" s="37"/>
      <c r="G193" s="37"/>
      <c r="H193" s="38"/>
      <c r="I193" s="38"/>
      <c r="J193" s="64"/>
      <c r="K193" s="38"/>
      <c r="L193" s="64"/>
      <c r="M193" s="38"/>
      <c r="N193" s="62"/>
      <c r="O193" s="43"/>
      <c r="P193" s="42"/>
    </row>
    <row r="194" spans="1:16" ht="20.25" x14ac:dyDescent="0.25">
      <c r="A194" s="32" t="s">
        <v>299</v>
      </c>
      <c r="B194" s="179" t="s">
        <v>69</v>
      </c>
      <c r="C194" s="179"/>
      <c r="D194" s="179"/>
      <c r="E194" s="179"/>
      <c r="F194" s="179"/>
      <c r="G194" s="179"/>
      <c r="H194" s="179"/>
      <c r="I194" s="179"/>
      <c r="J194" s="180" t="s">
        <v>148</v>
      </c>
      <c r="K194" s="180"/>
      <c r="L194" s="180"/>
      <c r="M194" s="33"/>
      <c r="N194" s="34">
        <f>SUM(P197:P198)</f>
        <v>10.4</v>
      </c>
      <c r="O194" s="34"/>
      <c r="P194" s="35" t="s">
        <v>42</v>
      </c>
    </row>
    <row r="195" spans="1:16" ht="20.25" x14ac:dyDescent="0.25">
      <c r="A195" s="32"/>
      <c r="B195" s="36"/>
      <c r="C195" s="37"/>
      <c r="D195" s="37"/>
      <c r="E195" s="37"/>
      <c r="F195" s="37"/>
      <c r="G195" s="37"/>
      <c r="H195" s="35"/>
      <c r="I195" s="35"/>
      <c r="J195" s="33"/>
      <c r="K195" s="33"/>
      <c r="L195" s="33"/>
      <c r="M195" s="33"/>
      <c r="N195" s="34"/>
      <c r="O195" s="34"/>
      <c r="P195" s="35"/>
    </row>
    <row r="196" spans="1:16" ht="21" x14ac:dyDescent="0.5">
      <c r="A196" s="32"/>
      <c r="B196" s="38" t="s">
        <v>163</v>
      </c>
      <c r="C196" s="37"/>
      <c r="D196" s="37"/>
      <c r="E196" s="37"/>
      <c r="F196" s="37"/>
      <c r="G196" s="37"/>
      <c r="H196" s="39" t="s">
        <v>150</v>
      </c>
      <c r="I196" s="40"/>
      <c r="J196" s="61"/>
      <c r="K196" s="40"/>
      <c r="L196" s="39" t="s">
        <v>151</v>
      </c>
      <c r="M196" s="39"/>
      <c r="N196" s="39" t="s">
        <v>165</v>
      </c>
      <c r="O196" s="34"/>
      <c r="P196" s="40" t="s">
        <v>267</v>
      </c>
    </row>
    <row r="197" spans="1:16" ht="20.25" x14ac:dyDescent="0.25">
      <c r="A197" s="32"/>
      <c r="B197" s="38" t="s">
        <v>226</v>
      </c>
      <c r="C197" s="41" t="s">
        <v>175</v>
      </c>
      <c r="D197" s="37"/>
      <c r="E197" s="37"/>
      <c r="F197" s="37"/>
      <c r="G197" s="37"/>
      <c r="H197" s="38">
        <v>1</v>
      </c>
      <c r="I197" s="41"/>
      <c r="J197" s="38"/>
      <c r="K197" s="38"/>
      <c r="L197" s="38">
        <v>0.8</v>
      </c>
      <c r="M197" s="38" t="s">
        <v>156</v>
      </c>
      <c r="N197" s="43">
        <v>1</v>
      </c>
      <c r="O197" s="43" t="s">
        <v>167</v>
      </c>
      <c r="P197" s="42">
        <f>H197*L197*N197</f>
        <v>0.8</v>
      </c>
    </row>
    <row r="198" spans="1:16" ht="20.25" x14ac:dyDescent="0.25">
      <c r="A198" s="32"/>
      <c r="B198" s="38" t="s">
        <v>227</v>
      </c>
      <c r="C198" s="41" t="s">
        <v>175</v>
      </c>
      <c r="D198" s="37"/>
      <c r="E198" s="37"/>
      <c r="F198" s="37"/>
      <c r="G198" s="37"/>
      <c r="H198" s="38">
        <v>8</v>
      </c>
      <c r="I198" s="41"/>
      <c r="J198" s="38"/>
      <c r="K198" s="38"/>
      <c r="L198" s="38">
        <v>1.2</v>
      </c>
      <c r="M198" s="38"/>
      <c r="N198" s="43">
        <v>1</v>
      </c>
      <c r="O198" s="43"/>
      <c r="P198" s="42">
        <f>H198*L198*N198</f>
        <v>9.6</v>
      </c>
    </row>
    <row r="199" spans="1:16" ht="21" x14ac:dyDescent="0.5">
      <c r="A199" s="32"/>
      <c r="B199" s="65"/>
      <c r="C199" s="41"/>
      <c r="D199" s="37"/>
      <c r="E199" s="37"/>
      <c r="F199" s="37"/>
      <c r="G199" s="37"/>
      <c r="H199" s="38"/>
      <c r="I199" s="41"/>
      <c r="J199" s="38"/>
      <c r="K199" s="38"/>
      <c r="L199" s="38"/>
      <c r="M199" s="38"/>
      <c r="N199" s="43"/>
      <c r="O199" s="43"/>
      <c r="P199" s="42"/>
    </row>
    <row r="200" spans="1:16" ht="20.25" x14ac:dyDescent="0.25">
      <c r="A200" s="32" t="s">
        <v>344</v>
      </c>
      <c r="B200" s="179" t="s">
        <v>70</v>
      </c>
      <c r="C200" s="179"/>
      <c r="D200" s="179"/>
      <c r="E200" s="179"/>
      <c r="F200" s="179"/>
      <c r="G200" s="179"/>
      <c r="H200" s="179"/>
      <c r="I200" s="179"/>
      <c r="J200" s="180" t="s">
        <v>148</v>
      </c>
      <c r="K200" s="180"/>
      <c r="L200" s="180"/>
      <c r="M200" s="33"/>
      <c r="N200" s="34">
        <f>SUM(P203:P204)</f>
        <v>13.6</v>
      </c>
      <c r="O200" s="34"/>
      <c r="P200" s="35" t="s">
        <v>42</v>
      </c>
    </row>
    <row r="201" spans="1:16" ht="20.25" x14ac:dyDescent="0.25">
      <c r="A201" s="32"/>
      <c r="B201" s="36"/>
      <c r="C201" s="37"/>
      <c r="D201" s="37"/>
      <c r="E201" s="37"/>
      <c r="F201" s="37"/>
      <c r="G201" s="37"/>
      <c r="H201" s="35"/>
      <c r="I201" s="35"/>
      <c r="J201" s="33"/>
      <c r="K201" s="33"/>
      <c r="L201" s="33"/>
      <c r="M201" s="33"/>
      <c r="N201" s="34"/>
      <c r="O201" s="34"/>
      <c r="P201" s="35"/>
    </row>
    <row r="202" spans="1:16" ht="21" x14ac:dyDescent="0.5">
      <c r="A202" s="32"/>
      <c r="B202" s="45" t="s">
        <v>163</v>
      </c>
      <c r="C202" s="37"/>
      <c r="D202" s="37"/>
      <c r="E202" s="37"/>
      <c r="F202" s="37"/>
      <c r="G202" s="37"/>
      <c r="H202" s="39" t="s">
        <v>150</v>
      </c>
      <c r="I202" s="40"/>
      <c r="J202" s="61"/>
      <c r="K202" s="40"/>
      <c r="L202" s="39" t="s">
        <v>151</v>
      </c>
      <c r="M202" s="39"/>
      <c r="N202" s="39" t="s">
        <v>165</v>
      </c>
      <c r="O202" s="34"/>
      <c r="P202" s="40" t="s">
        <v>267</v>
      </c>
    </row>
    <row r="203" spans="1:16" ht="20.25" x14ac:dyDescent="0.25">
      <c r="A203" s="32"/>
      <c r="B203" s="38" t="s">
        <v>228</v>
      </c>
      <c r="C203" s="41" t="s">
        <v>175</v>
      </c>
      <c r="D203" s="37"/>
      <c r="E203" s="37"/>
      <c r="F203" s="37"/>
      <c r="G203" s="37"/>
      <c r="H203" s="38">
        <v>4</v>
      </c>
      <c r="I203" s="41"/>
      <c r="J203" s="38"/>
      <c r="K203" s="38"/>
      <c r="L203" s="38">
        <v>0.5</v>
      </c>
      <c r="M203" s="38" t="s">
        <v>156</v>
      </c>
      <c r="N203" s="43">
        <v>2</v>
      </c>
      <c r="O203" s="43" t="s">
        <v>167</v>
      </c>
      <c r="P203" s="42">
        <f>H203*L203*N203</f>
        <v>4</v>
      </c>
    </row>
    <row r="204" spans="1:16" ht="20.25" x14ac:dyDescent="0.25">
      <c r="A204" s="32"/>
      <c r="B204" s="38" t="s">
        <v>229</v>
      </c>
      <c r="C204" s="41" t="s">
        <v>175</v>
      </c>
      <c r="D204" s="37"/>
      <c r="E204" s="37"/>
      <c r="F204" s="37"/>
      <c r="G204" s="37"/>
      <c r="H204" s="38">
        <v>8</v>
      </c>
      <c r="I204" s="41"/>
      <c r="J204" s="38"/>
      <c r="K204" s="38"/>
      <c r="L204" s="38">
        <v>1.2</v>
      </c>
      <c r="M204" s="38"/>
      <c r="N204" s="43">
        <v>1</v>
      </c>
      <c r="O204" s="43"/>
      <c r="P204" s="42">
        <f>H204*L204*N204</f>
        <v>9.6</v>
      </c>
    </row>
    <row r="205" spans="1:16" ht="21" x14ac:dyDescent="0.5">
      <c r="A205" s="32"/>
      <c r="B205" s="65"/>
      <c r="C205" s="41"/>
      <c r="D205" s="37"/>
      <c r="E205" s="37"/>
      <c r="F205" s="37"/>
      <c r="G205" s="37"/>
      <c r="H205" s="38"/>
      <c r="I205" s="41"/>
      <c r="J205" s="38"/>
      <c r="K205" s="38"/>
      <c r="L205" s="38"/>
      <c r="M205" s="38"/>
      <c r="N205" s="43"/>
      <c r="O205" s="43"/>
      <c r="P205" s="42"/>
    </row>
    <row r="206" spans="1:16" ht="20.25" x14ac:dyDescent="0.25">
      <c r="A206" s="31">
        <v>7</v>
      </c>
      <c r="B206" s="181" t="s">
        <v>72</v>
      </c>
      <c r="C206" s="181"/>
      <c r="D206" s="181"/>
      <c r="E206" s="181"/>
      <c r="F206" s="181"/>
      <c r="G206" s="181"/>
      <c r="H206" s="181"/>
      <c r="I206" s="181"/>
      <c r="J206" s="181"/>
      <c r="K206" s="181"/>
      <c r="L206" s="181"/>
      <c r="M206" s="181"/>
      <c r="N206" s="181"/>
      <c r="O206" s="181"/>
      <c r="P206" s="181"/>
    </row>
    <row r="207" spans="1:16" ht="20.25" x14ac:dyDescent="0.25">
      <c r="A207" s="32" t="s">
        <v>81</v>
      </c>
      <c r="B207" s="179" t="s">
        <v>75</v>
      </c>
      <c r="C207" s="179"/>
      <c r="D207" s="179"/>
      <c r="E207" s="179"/>
      <c r="F207" s="179"/>
      <c r="G207" s="179"/>
      <c r="H207" s="179"/>
      <c r="I207" s="179"/>
      <c r="J207" s="180" t="s">
        <v>148</v>
      </c>
      <c r="K207" s="180"/>
      <c r="L207" s="180"/>
      <c r="M207" s="33"/>
      <c r="N207" s="34">
        <f>SUM(P209:P211)</f>
        <v>269.31500000000005</v>
      </c>
      <c r="O207" s="34"/>
      <c r="P207" s="35" t="s">
        <v>42</v>
      </c>
    </row>
    <row r="208" spans="1:16" ht="20.25" x14ac:dyDescent="0.25">
      <c r="A208" s="32"/>
      <c r="B208" s="45" t="s">
        <v>163</v>
      </c>
      <c r="C208" s="36"/>
      <c r="D208" s="36"/>
      <c r="E208" s="36"/>
      <c r="F208" s="36"/>
      <c r="G208" s="36"/>
      <c r="H208" s="46"/>
      <c r="I208" s="46"/>
      <c r="J208" s="39" t="s">
        <v>171</v>
      </c>
      <c r="K208" s="33"/>
      <c r="L208" s="39" t="s">
        <v>152</v>
      </c>
      <c r="M208" s="33"/>
      <c r="N208" s="39" t="s">
        <v>153</v>
      </c>
      <c r="O208" s="34"/>
      <c r="P208" s="40" t="s">
        <v>173</v>
      </c>
    </row>
    <row r="209" spans="1:16" ht="20.25" x14ac:dyDescent="0.25">
      <c r="A209" s="32"/>
      <c r="B209" s="38" t="s">
        <v>230</v>
      </c>
      <c r="C209" s="41" t="s">
        <v>175</v>
      </c>
      <c r="D209" s="37"/>
      <c r="E209" s="37"/>
      <c r="F209" s="37"/>
      <c r="G209" s="37"/>
      <c r="H209" s="38"/>
      <c r="I209" s="41"/>
      <c r="J209" s="38">
        <v>1</v>
      </c>
      <c r="K209" s="38"/>
      <c r="L209" s="38">
        <v>7.49</v>
      </c>
      <c r="M209" s="38" t="s">
        <v>156</v>
      </c>
      <c r="N209" s="43">
        <v>17.5</v>
      </c>
      <c r="O209" s="43"/>
      <c r="P209" s="42">
        <f>L209*N209</f>
        <v>131.07500000000002</v>
      </c>
    </row>
    <row r="210" spans="1:16" ht="20.25" x14ac:dyDescent="0.25">
      <c r="A210" s="32"/>
      <c r="B210" s="38" t="s">
        <v>231</v>
      </c>
      <c r="C210" s="41" t="s">
        <v>175</v>
      </c>
      <c r="D210" s="37"/>
      <c r="E210" s="37"/>
      <c r="F210" s="37"/>
      <c r="G210" s="37"/>
      <c r="H210" s="38"/>
      <c r="I210" s="41"/>
      <c r="J210" s="38">
        <v>1</v>
      </c>
      <c r="K210" s="38"/>
      <c r="L210" s="38">
        <v>2.95</v>
      </c>
      <c r="M210" s="38" t="s">
        <v>156</v>
      </c>
      <c r="N210" s="43">
        <v>3.2</v>
      </c>
      <c r="O210" s="43"/>
      <c r="P210" s="42">
        <f t="shared" ref="P210:P211" si="17">L210*N210</f>
        <v>9.4400000000000013</v>
      </c>
    </row>
    <row r="211" spans="1:16" ht="20.25" x14ac:dyDescent="0.25">
      <c r="A211" s="32"/>
      <c r="B211" s="38" t="s">
        <v>232</v>
      </c>
      <c r="C211" s="41" t="s">
        <v>175</v>
      </c>
      <c r="D211" s="37"/>
      <c r="E211" s="37"/>
      <c r="F211" s="37"/>
      <c r="G211" s="37"/>
      <c r="H211" s="38"/>
      <c r="I211" s="41"/>
      <c r="J211" s="38">
        <v>1</v>
      </c>
      <c r="K211" s="38"/>
      <c r="L211" s="38">
        <v>7.36</v>
      </c>
      <c r="M211" s="38" t="s">
        <v>156</v>
      </c>
      <c r="N211" s="43">
        <v>17.5</v>
      </c>
      <c r="O211" s="43"/>
      <c r="P211" s="42">
        <f t="shared" si="17"/>
        <v>128.80000000000001</v>
      </c>
    </row>
    <row r="212" spans="1:16" ht="21" x14ac:dyDescent="0.5">
      <c r="A212" s="32"/>
      <c r="B212" s="61"/>
      <c r="C212" s="41"/>
      <c r="D212" s="37"/>
      <c r="E212" s="37"/>
      <c r="F212" s="37"/>
      <c r="G212" s="37"/>
      <c r="H212" s="41"/>
      <c r="I212" s="41"/>
      <c r="J212" s="62"/>
      <c r="K212" s="38"/>
      <c r="L212" s="62"/>
      <c r="M212" s="38"/>
      <c r="N212" s="63"/>
      <c r="O212" s="43"/>
      <c r="P212" s="42"/>
    </row>
    <row r="213" spans="1:16" ht="20.25" x14ac:dyDescent="0.25">
      <c r="A213" s="32" t="s">
        <v>300</v>
      </c>
      <c r="B213" s="179" t="s">
        <v>77</v>
      </c>
      <c r="C213" s="179"/>
      <c r="D213" s="179"/>
      <c r="E213" s="179"/>
      <c r="F213" s="179"/>
      <c r="G213" s="179"/>
      <c r="H213" s="179"/>
      <c r="I213" s="179"/>
      <c r="J213" s="180" t="s">
        <v>148</v>
      </c>
      <c r="K213" s="180"/>
      <c r="L213" s="180"/>
      <c r="M213" s="33"/>
      <c r="N213" s="34">
        <f>SUM(P215:P220)</f>
        <v>75.900000000000006</v>
      </c>
      <c r="O213" s="34"/>
      <c r="P213" s="35" t="s">
        <v>44</v>
      </c>
    </row>
    <row r="214" spans="1:16" ht="20.25" x14ac:dyDescent="0.25">
      <c r="A214" s="32"/>
      <c r="B214" s="45" t="s">
        <v>163</v>
      </c>
      <c r="C214" s="36"/>
      <c r="D214" s="36"/>
      <c r="E214" s="36"/>
      <c r="F214" s="36"/>
      <c r="G214" s="36"/>
      <c r="H214" s="46"/>
      <c r="I214" s="46"/>
      <c r="J214" s="39" t="s">
        <v>171</v>
      </c>
      <c r="K214" s="33"/>
      <c r="L214" s="39" t="s">
        <v>152</v>
      </c>
      <c r="M214" s="33"/>
      <c r="N214" s="39"/>
      <c r="O214" s="34"/>
      <c r="P214" s="40" t="s">
        <v>233</v>
      </c>
    </row>
    <row r="215" spans="1:16" ht="20.25" x14ac:dyDescent="0.25">
      <c r="A215" s="32"/>
      <c r="B215" s="38" t="s">
        <v>234</v>
      </c>
      <c r="C215" s="41" t="s">
        <v>44</v>
      </c>
      <c r="D215" s="37"/>
      <c r="E215" s="37"/>
      <c r="F215" s="37"/>
      <c r="G215" s="37"/>
      <c r="H215" s="38"/>
      <c r="I215" s="41"/>
      <c r="J215" s="38">
        <v>1</v>
      </c>
      <c r="K215" s="38"/>
      <c r="L215" s="38">
        <v>17.5</v>
      </c>
      <c r="M215" s="38"/>
      <c r="N215" s="43"/>
      <c r="O215" s="43"/>
      <c r="P215" s="42">
        <f>J215*L215</f>
        <v>17.5</v>
      </c>
    </row>
    <row r="216" spans="1:16" ht="20.25" x14ac:dyDescent="0.25">
      <c r="A216" s="32"/>
      <c r="B216" s="38" t="s">
        <v>235</v>
      </c>
      <c r="C216" s="41" t="s">
        <v>44</v>
      </c>
      <c r="D216" s="37"/>
      <c r="E216" s="37"/>
      <c r="F216" s="37"/>
      <c r="G216" s="37"/>
      <c r="H216" s="38"/>
      <c r="I216" s="41"/>
      <c r="J216" s="38">
        <v>1</v>
      </c>
      <c r="K216" s="38"/>
      <c r="L216" s="38">
        <v>17.5</v>
      </c>
      <c r="M216" s="38"/>
      <c r="N216" s="43"/>
      <c r="O216" s="43"/>
      <c r="P216" s="42">
        <f t="shared" ref="P216:P220" si="18">J216*L216</f>
        <v>17.5</v>
      </c>
    </row>
    <row r="217" spans="1:16" ht="20.25" x14ac:dyDescent="0.25">
      <c r="A217" s="32"/>
      <c r="B217" s="38" t="s">
        <v>236</v>
      </c>
      <c r="C217" s="41" t="s">
        <v>44</v>
      </c>
      <c r="D217" s="37"/>
      <c r="E217" s="37"/>
      <c r="F217" s="37"/>
      <c r="G217" s="37"/>
      <c r="H217" s="38"/>
      <c r="I217" s="41"/>
      <c r="J217" s="38">
        <v>1</v>
      </c>
      <c r="K217" s="38"/>
      <c r="L217" s="38">
        <v>2.95</v>
      </c>
      <c r="M217" s="38"/>
      <c r="N217" s="43"/>
      <c r="O217" s="43"/>
      <c r="P217" s="42">
        <f t="shared" si="18"/>
        <v>2.95</v>
      </c>
    </row>
    <row r="218" spans="1:16" ht="20.25" x14ac:dyDescent="0.25">
      <c r="A218" s="32"/>
      <c r="B218" s="38" t="s">
        <v>237</v>
      </c>
      <c r="C218" s="41" t="s">
        <v>44</v>
      </c>
      <c r="D218" s="37"/>
      <c r="E218" s="37"/>
      <c r="F218" s="37"/>
      <c r="G218" s="37"/>
      <c r="H218" s="38"/>
      <c r="I218" s="41"/>
      <c r="J218" s="38">
        <v>1</v>
      </c>
      <c r="K218" s="38"/>
      <c r="L218" s="38">
        <v>2.95</v>
      </c>
      <c r="M218" s="38"/>
      <c r="N218" s="43"/>
      <c r="O218" s="43"/>
      <c r="P218" s="42">
        <f t="shared" si="18"/>
        <v>2.95</v>
      </c>
    </row>
    <row r="219" spans="1:16" ht="20.25" x14ac:dyDescent="0.25">
      <c r="A219" s="32"/>
      <c r="B219" s="38" t="s">
        <v>238</v>
      </c>
      <c r="C219" s="41" t="s">
        <v>44</v>
      </c>
      <c r="D219" s="37"/>
      <c r="E219" s="37"/>
      <c r="F219" s="37"/>
      <c r="G219" s="37"/>
      <c r="H219" s="38"/>
      <c r="I219" s="41"/>
      <c r="J219" s="38">
        <v>1</v>
      </c>
      <c r="K219" s="38"/>
      <c r="L219" s="38">
        <v>17.5</v>
      </c>
      <c r="M219" s="38"/>
      <c r="N219" s="43"/>
      <c r="O219" s="43"/>
      <c r="P219" s="42">
        <f t="shared" si="18"/>
        <v>17.5</v>
      </c>
    </row>
    <row r="220" spans="1:16" ht="20.25" x14ac:dyDescent="0.25">
      <c r="A220" s="32"/>
      <c r="B220" s="38" t="s">
        <v>239</v>
      </c>
      <c r="C220" s="41" t="s">
        <v>44</v>
      </c>
      <c r="D220" s="37"/>
      <c r="E220" s="37"/>
      <c r="F220" s="37"/>
      <c r="G220" s="37"/>
      <c r="H220" s="38"/>
      <c r="I220" s="41"/>
      <c r="J220" s="38">
        <v>1</v>
      </c>
      <c r="K220" s="38"/>
      <c r="L220" s="38">
        <v>17.5</v>
      </c>
      <c r="M220" s="38"/>
      <c r="N220" s="43"/>
      <c r="O220" s="43"/>
      <c r="P220" s="42">
        <f t="shared" si="18"/>
        <v>17.5</v>
      </c>
    </row>
    <row r="221" spans="1:16" ht="21" x14ac:dyDescent="0.5">
      <c r="A221" s="32"/>
      <c r="B221" s="61"/>
      <c r="C221" s="41"/>
      <c r="D221" s="37"/>
      <c r="E221" s="37"/>
      <c r="F221" s="37"/>
      <c r="G221" s="37"/>
      <c r="H221" s="41"/>
      <c r="I221" s="41"/>
      <c r="J221" s="62"/>
      <c r="K221" s="38"/>
      <c r="L221" s="62"/>
      <c r="M221" s="38"/>
      <c r="N221" s="63"/>
      <c r="O221" s="43"/>
      <c r="P221" s="42"/>
    </row>
    <row r="222" spans="1:16" ht="20.25" x14ac:dyDescent="0.25">
      <c r="A222" s="32" t="s">
        <v>301</v>
      </c>
      <c r="B222" s="179" t="s">
        <v>353</v>
      </c>
      <c r="C222" s="179"/>
      <c r="D222" s="179"/>
      <c r="E222" s="179"/>
      <c r="F222" s="179"/>
      <c r="G222" s="179"/>
      <c r="H222" s="179"/>
      <c r="I222" s="179"/>
      <c r="J222" s="180" t="s">
        <v>148</v>
      </c>
      <c r="K222" s="180"/>
      <c r="L222" s="180"/>
      <c r="M222" s="33"/>
      <c r="N222" s="34">
        <f>SUM(P224:P225)</f>
        <v>16.600000000000001</v>
      </c>
      <c r="O222" s="34"/>
      <c r="P222" s="35" t="s">
        <v>44</v>
      </c>
    </row>
    <row r="223" spans="1:16" ht="20.25" x14ac:dyDescent="0.25">
      <c r="A223" s="32"/>
      <c r="B223" s="45" t="s">
        <v>163</v>
      </c>
      <c r="C223" s="36"/>
      <c r="D223" s="36"/>
      <c r="E223" s="36"/>
      <c r="F223" s="36"/>
      <c r="G223" s="36"/>
      <c r="H223" s="46"/>
      <c r="I223" s="46"/>
      <c r="J223" s="39" t="s">
        <v>171</v>
      </c>
      <c r="K223" s="33"/>
      <c r="L223" s="39" t="s">
        <v>152</v>
      </c>
      <c r="M223" s="33"/>
      <c r="N223" s="39"/>
      <c r="O223" s="34"/>
      <c r="P223" s="40" t="s">
        <v>233</v>
      </c>
    </row>
    <row r="224" spans="1:16" ht="20.25" x14ac:dyDescent="0.25">
      <c r="A224" s="32"/>
      <c r="B224" s="38" t="s">
        <v>240</v>
      </c>
      <c r="C224" s="41" t="s">
        <v>44</v>
      </c>
      <c r="D224" s="37"/>
      <c r="E224" s="37"/>
      <c r="F224" s="37"/>
      <c r="G224" s="37"/>
      <c r="H224" s="38"/>
      <c r="I224" s="41"/>
      <c r="J224" s="38">
        <v>4</v>
      </c>
      <c r="K224" s="38"/>
      <c r="L224" s="38">
        <v>3</v>
      </c>
      <c r="M224" s="38"/>
      <c r="N224" s="43"/>
      <c r="O224" s="43"/>
      <c r="P224" s="42">
        <f>J224*L224</f>
        <v>12</v>
      </c>
    </row>
    <row r="225" spans="1:16" ht="20.25" x14ac:dyDescent="0.25">
      <c r="A225" s="32"/>
      <c r="B225" s="38" t="s">
        <v>241</v>
      </c>
      <c r="C225" s="41" t="s">
        <v>44</v>
      </c>
      <c r="D225" s="37"/>
      <c r="E225" s="37"/>
      <c r="F225" s="37"/>
      <c r="G225" s="37"/>
      <c r="H225" s="38"/>
      <c r="I225" s="41"/>
      <c r="J225" s="38">
        <v>2</v>
      </c>
      <c r="K225" s="38"/>
      <c r="L225" s="38">
        <v>2.2999999999999998</v>
      </c>
      <c r="M225" s="38"/>
      <c r="N225" s="43"/>
      <c r="O225" s="43"/>
      <c r="P225" s="42">
        <f t="shared" ref="P225" si="19">J225*L225</f>
        <v>4.5999999999999996</v>
      </c>
    </row>
    <row r="226" spans="1:16" ht="20.25" x14ac:dyDescent="0.25">
      <c r="A226" s="32"/>
      <c r="B226" s="36"/>
      <c r="C226" s="37"/>
      <c r="D226" s="37"/>
      <c r="E226" s="37"/>
      <c r="F226" s="37"/>
      <c r="G226" s="37"/>
      <c r="H226" s="35"/>
      <c r="I226" s="35"/>
      <c r="J226" s="33"/>
      <c r="K226" s="33"/>
      <c r="L226" s="33"/>
      <c r="M226" s="33"/>
      <c r="N226" s="34"/>
      <c r="O226" s="34"/>
      <c r="P226" s="35"/>
    </row>
    <row r="227" spans="1:16" ht="20.25" x14ac:dyDescent="0.25">
      <c r="A227" s="31">
        <v>8</v>
      </c>
      <c r="B227" s="181" t="s">
        <v>80</v>
      </c>
      <c r="C227" s="181"/>
      <c r="D227" s="181"/>
      <c r="E227" s="181"/>
      <c r="F227" s="181"/>
      <c r="G227" s="181"/>
      <c r="H227" s="181"/>
      <c r="I227" s="181"/>
      <c r="J227" s="181"/>
      <c r="K227" s="181"/>
      <c r="L227" s="181"/>
      <c r="M227" s="181"/>
      <c r="N227" s="181"/>
      <c r="O227" s="181"/>
      <c r="P227" s="181"/>
    </row>
    <row r="228" spans="1:16" ht="20.25" x14ac:dyDescent="0.25">
      <c r="A228" s="32" t="s">
        <v>245</v>
      </c>
      <c r="B228" s="179" t="s">
        <v>83</v>
      </c>
      <c r="C228" s="179"/>
      <c r="D228" s="179"/>
      <c r="E228" s="179"/>
      <c r="F228" s="179"/>
      <c r="G228" s="179"/>
      <c r="H228" s="179"/>
      <c r="I228" s="179"/>
      <c r="J228" s="180" t="s">
        <v>148</v>
      </c>
      <c r="K228" s="180"/>
      <c r="L228" s="180"/>
      <c r="M228" s="33"/>
      <c r="N228" s="34">
        <f>SUM(P230:P237)</f>
        <v>145.30000000000001</v>
      </c>
      <c r="O228" s="34"/>
      <c r="P228" s="35" t="s">
        <v>42</v>
      </c>
    </row>
    <row r="229" spans="1:16" ht="20.25" x14ac:dyDescent="0.25">
      <c r="A229" s="32"/>
      <c r="B229" s="36"/>
      <c r="C229" s="36"/>
      <c r="D229" s="36"/>
      <c r="E229" s="36"/>
      <c r="F229" s="36"/>
      <c r="G229" s="36"/>
      <c r="H229" s="46"/>
      <c r="I229" s="46"/>
      <c r="J229" s="39"/>
      <c r="K229" s="33"/>
      <c r="L229" s="39"/>
      <c r="M229" s="33"/>
      <c r="N229" s="39"/>
      <c r="O229" s="34"/>
      <c r="P229" s="40" t="s">
        <v>267</v>
      </c>
    </row>
    <row r="230" spans="1:16" ht="20.25" x14ac:dyDescent="0.25">
      <c r="A230" s="32"/>
      <c r="B230" s="38" t="s">
        <v>202</v>
      </c>
      <c r="C230" s="41" t="s">
        <v>175</v>
      </c>
      <c r="D230" s="37"/>
      <c r="E230" s="37"/>
      <c r="F230" s="37"/>
      <c r="G230" s="37"/>
      <c r="H230" s="38"/>
      <c r="I230" s="41"/>
      <c r="J230" s="38"/>
      <c r="K230" s="38"/>
      <c r="L230" s="38"/>
      <c r="M230" s="38"/>
      <c r="N230" s="43"/>
      <c r="O230" s="43"/>
      <c r="P230" s="42">
        <v>3.92</v>
      </c>
    </row>
    <row r="231" spans="1:16" ht="20.25" x14ac:dyDescent="0.25">
      <c r="A231" s="47"/>
      <c r="B231" s="38" t="s">
        <v>203</v>
      </c>
      <c r="C231" s="41" t="s">
        <v>175</v>
      </c>
      <c r="D231" s="37"/>
      <c r="E231" s="37"/>
      <c r="F231" s="37"/>
      <c r="G231" s="37"/>
      <c r="H231" s="38"/>
      <c r="I231" s="41"/>
      <c r="J231" s="38"/>
      <c r="K231" s="38"/>
      <c r="L231" s="38"/>
      <c r="M231" s="38"/>
      <c r="N231" s="43"/>
      <c r="O231" s="43"/>
      <c r="P231" s="42">
        <v>4.25</v>
      </c>
    </row>
    <row r="232" spans="1:16" ht="20.25" x14ac:dyDescent="0.25">
      <c r="A232" s="47"/>
      <c r="B232" s="38" t="s">
        <v>210</v>
      </c>
      <c r="C232" s="41" t="s">
        <v>175</v>
      </c>
      <c r="D232" s="37"/>
      <c r="E232" s="37"/>
      <c r="F232" s="37"/>
      <c r="G232" s="37"/>
      <c r="H232" s="38"/>
      <c r="I232" s="41"/>
      <c r="J232" s="38"/>
      <c r="K232" s="38"/>
      <c r="L232" s="38"/>
      <c r="M232" s="38"/>
      <c r="N232" s="43"/>
      <c r="O232" s="43"/>
      <c r="P232" s="42">
        <v>10.1</v>
      </c>
    </row>
    <row r="233" spans="1:16" ht="20.25" x14ac:dyDescent="0.25">
      <c r="A233" s="47"/>
      <c r="B233" s="38" t="s">
        <v>242</v>
      </c>
      <c r="C233" s="41" t="s">
        <v>175</v>
      </c>
      <c r="D233" s="37"/>
      <c r="E233" s="37"/>
      <c r="F233" s="37"/>
      <c r="G233" s="37"/>
      <c r="H233" s="38"/>
      <c r="I233" s="41"/>
      <c r="J233" s="38"/>
      <c r="K233" s="38"/>
      <c r="L233" s="38"/>
      <c r="M233" s="38"/>
      <c r="N233" s="43"/>
      <c r="O233" s="43"/>
      <c r="P233" s="42">
        <v>5.41</v>
      </c>
    </row>
    <row r="234" spans="1:16" ht="20.25" x14ac:dyDescent="0.25">
      <c r="A234" s="47"/>
      <c r="B234" s="38" t="s">
        <v>157</v>
      </c>
      <c r="C234" s="41" t="s">
        <v>175</v>
      </c>
      <c r="D234" s="37"/>
      <c r="E234" s="37"/>
      <c r="F234" s="37"/>
      <c r="G234" s="37"/>
      <c r="H234" s="38"/>
      <c r="I234" s="41"/>
      <c r="J234" s="38"/>
      <c r="K234" s="38"/>
      <c r="L234" s="38"/>
      <c r="M234" s="38"/>
      <c r="N234" s="43"/>
      <c r="O234" s="43"/>
      <c r="P234" s="42">
        <v>48.56</v>
      </c>
    </row>
    <row r="235" spans="1:16" ht="20.25" x14ac:dyDescent="0.25">
      <c r="A235" s="47"/>
      <c r="B235" s="38" t="s">
        <v>158</v>
      </c>
      <c r="C235" s="41" t="s">
        <v>175</v>
      </c>
      <c r="D235" s="37"/>
      <c r="E235" s="37"/>
      <c r="F235" s="37"/>
      <c r="G235" s="37"/>
      <c r="H235" s="38"/>
      <c r="I235" s="41"/>
      <c r="J235" s="38"/>
      <c r="K235" s="38"/>
      <c r="L235" s="38"/>
      <c r="M235" s="38"/>
      <c r="N235" s="43"/>
      <c r="O235" s="43"/>
      <c r="P235" s="42">
        <v>48.54</v>
      </c>
    </row>
    <row r="236" spans="1:16" ht="20.25" x14ac:dyDescent="0.25">
      <c r="A236" s="32"/>
      <c r="B236" s="38" t="s">
        <v>243</v>
      </c>
      <c r="C236" s="41" t="s">
        <v>175</v>
      </c>
      <c r="D236" s="37"/>
      <c r="E236" s="37"/>
      <c r="F236" s="37"/>
      <c r="G236" s="37"/>
      <c r="H236" s="38"/>
      <c r="I236" s="41"/>
      <c r="J236" s="38"/>
      <c r="K236" s="38"/>
      <c r="L236" s="38"/>
      <c r="M236" s="38"/>
      <c r="N236" s="43"/>
      <c r="O236" s="43"/>
      <c r="P236" s="42">
        <v>12.38</v>
      </c>
    </row>
    <row r="237" spans="1:16" ht="20.25" x14ac:dyDescent="0.25">
      <c r="A237" s="32"/>
      <c r="B237" s="38" t="s">
        <v>244</v>
      </c>
      <c r="C237" s="41" t="s">
        <v>175</v>
      </c>
      <c r="D237" s="37"/>
      <c r="E237" s="37"/>
      <c r="F237" s="37"/>
      <c r="G237" s="37"/>
      <c r="H237" s="38"/>
      <c r="I237" s="41"/>
      <c r="J237" s="38"/>
      <c r="K237" s="38"/>
      <c r="L237" s="38"/>
      <c r="M237" s="38"/>
      <c r="N237" s="43"/>
      <c r="O237" s="43"/>
      <c r="P237" s="42">
        <v>12.14</v>
      </c>
    </row>
    <row r="238" spans="1:16" ht="21" x14ac:dyDescent="0.5">
      <c r="A238" s="32"/>
      <c r="B238" s="44"/>
      <c r="C238" s="41"/>
      <c r="D238" s="37"/>
      <c r="E238" s="37"/>
      <c r="F238" s="37"/>
      <c r="G238" s="37"/>
      <c r="H238" s="41"/>
      <c r="I238" s="41"/>
      <c r="J238" s="62"/>
      <c r="K238" s="38"/>
      <c r="L238" s="64"/>
      <c r="M238" s="38"/>
      <c r="N238" s="63"/>
      <c r="O238" s="43"/>
      <c r="P238" s="42"/>
    </row>
    <row r="239" spans="1:16" ht="21" x14ac:dyDescent="0.5">
      <c r="A239" s="32"/>
      <c r="B239" s="44"/>
      <c r="C239" s="41"/>
      <c r="D239" s="37"/>
      <c r="E239" s="37"/>
      <c r="F239" s="37"/>
      <c r="G239" s="37"/>
      <c r="H239" s="41"/>
      <c r="I239" s="41"/>
      <c r="J239" s="62"/>
      <c r="K239" s="38"/>
      <c r="L239" s="64"/>
      <c r="M239" s="38"/>
      <c r="N239" s="63"/>
      <c r="O239" s="43"/>
      <c r="P239" s="42"/>
    </row>
    <row r="240" spans="1:16" ht="21" x14ac:dyDescent="0.5">
      <c r="A240" s="32"/>
      <c r="B240" s="44"/>
      <c r="C240" s="41"/>
      <c r="D240" s="37"/>
      <c r="E240" s="37"/>
      <c r="F240" s="37"/>
      <c r="G240" s="37"/>
      <c r="H240" s="41"/>
      <c r="I240" s="41"/>
      <c r="J240" s="62"/>
      <c r="K240" s="38"/>
      <c r="L240" s="61"/>
      <c r="M240" s="38"/>
      <c r="N240" s="63"/>
      <c r="O240" s="43"/>
      <c r="P240" s="42"/>
    </row>
    <row r="241" spans="1:19" ht="20.25" x14ac:dyDescent="0.25">
      <c r="A241" s="31">
        <v>9</v>
      </c>
      <c r="B241" s="181" t="s">
        <v>85</v>
      </c>
      <c r="C241" s="181"/>
      <c r="D241" s="181"/>
      <c r="E241" s="181"/>
      <c r="F241" s="181"/>
      <c r="G241" s="181"/>
      <c r="H241" s="181"/>
      <c r="I241" s="181"/>
      <c r="J241" s="181"/>
      <c r="K241" s="181"/>
      <c r="L241" s="181"/>
      <c r="M241" s="181"/>
      <c r="N241" s="181"/>
      <c r="O241" s="181"/>
      <c r="P241" s="181"/>
    </row>
    <row r="242" spans="1:19" ht="20.25" x14ac:dyDescent="0.25">
      <c r="A242" s="32" t="s">
        <v>92</v>
      </c>
      <c r="B242" s="179" t="s">
        <v>86</v>
      </c>
      <c r="C242" s="179"/>
      <c r="D242" s="179"/>
      <c r="E242" s="179"/>
      <c r="F242" s="179"/>
      <c r="G242" s="179"/>
      <c r="H242" s="179"/>
      <c r="I242" s="179"/>
      <c r="J242" s="180" t="s">
        <v>148</v>
      </c>
      <c r="K242" s="180"/>
      <c r="L242" s="180"/>
      <c r="M242" s="33"/>
      <c r="N242" s="34">
        <f>SUM(P245:P245)</f>
        <v>5.8125</v>
      </c>
      <c r="O242" s="34"/>
      <c r="P242" s="35" t="s">
        <v>42</v>
      </c>
    </row>
    <row r="243" spans="1:19" ht="20.25" x14ac:dyDescent="0.25">
      <c r="A243" s="32"/>
      <c r="B243" s="36"/>
      <c r="C243" s="36"/>
      <c r="D243" s="36"/>
      <c r="E243" s="36"/>
      <c r="F243" s="36"/>
      <c r="G243" s="36"/>
      <c r="H243" s="46"/>
      <c r="I243" s="46"/>
      <c r="J243" s="33"/>
      <c r="K243" s="33"/>
      <c r="L243" s="33"/>
      <c r="M243" s="33"/>
      <c r="N243" s="34"/>
      <c r="O243" s="34"/>
      <c r="P243" s="35"/>
    </row>
    <row r="244" spans="1:19" ht="20.25" x14ac:dyDescent="0.25">
      <c r="A244" s="32"/>
      <c r="B244" s="36"/>
      <c r="C244" s="37"/>
      <c r="D244" s="37"/>
      <c r="E244" s="37"/>
      <c r="F244" s="37"/>
      <c r="G244" s="37"/>
      <c r="H244" s="39"/>
      <c r="I244" s="33"/>
      <c r="J244" s="39" t="s">
        <v>246</v>
      </c>
      <c r="K244" s="33"/>
      <c r="L244" s="39" t="s">
        <v>247</v>
      </c>
      <c r="M244" s="33"/>
      <c r="N244" s="39"/>
      <c r="O244" s="34"/>
      <c r="P244" s="40" t="s">
        <v>267</v>
      </c>
    </row>
    <row r="245" spans="1:19" ht="20.25" x14ac:dyDescent="0.25">
      <c r="A245" s="47"/>
      <c r="B245" s="44" t="s">
        <v>248</v>
      </c>
      <c r="C245" s="41" t="s">
        <v>44</v>
      </c>
      <c r="D245" s="59"/>
      <c r="E245" s="38"/>
      <c r="F245" s="59"/>
      <c r="G245" s="38"/>
      <c r="H245" s="41"/>
      <c r="I245" s="38"/>
      <c r="J245" s="38">
        <f>21+21+6+9+9+27</f>
        <v>93</v>
      </c>
      <c r="K245" s="38"/>
      <c r="L245" s="38">
        <f>0.25*0.25</f>
        <v>6.25E-2</v>
      </c>
      <c r="M245" s="38"/>
      <c r="N245" s="43"/>
      <c r="O245" s="43" t="s">
        <v>167</v>
      </c>
      <c r="P245" s="42">
        <f>J245*L245</f>
        <v>5.8125</v>
      </c>
    </row>
    <row r="246" spans="1:19" ht="20.25" x14ac:dyDescent="0.25">
      <c r="A246" s="32"/>
      <c r="B246" s="36"/>
      <c r="C246" s="37"/>
      <c r="D246" s="37"/>
      <c r="E246" s="37"/>
      <c r="F246" s="37"/>
      <c r="G246" s="37"/>
      <c r="H246" s="35"/>
      <c r="I246" s="35"/>
      <c r="J246" s="33"/>
      <c r="K246" s="33"/>
      <c r="L246" s="33"/>
      <c r="M246" s="33"/>
      <c r="N246" s="34"/>
      <c r="O246" s="34"/>
      <c r="P246" s="35"/>
    </row>
    <row r="247" spans="1:19" ht="20.25" x14ac:dyDescent="0.25">
      <c r="A247" s="32"/>
      <c r="B247" s="179"/>
      <c r="C247" s="179"/>
      <c r="D247" s="179"/>
      <c r="E247" s="179"/>
      <c r="F247" s="179"/>
      <c r="G247" s="179"/>
      <c r="H247" s="179"/>
      <c r="I247" s="179"/>
      <c r="J247" s="180"/>
      <c r="K247" s="180"/>
      <c r="L247" s="180"/>
      <c r="M247" s="33"/>
      <c r="N247" s="34"/>
      <c r="O247" s="34"/>
      <c r="P247" s="35"/>
    </row>
    <row r="248" spans="1:19" ht="20.25" x14ac:dyDescent="0.25">
      <c r="A248" s="32" t="s">
        <v>94</v>
      </c>
      <c r="B248" s="179" t="s">
        <v>88</v>
      </c>
      <c r="C248" s="179"/>
      <c r="D248" s="179"/>
      <c r="E248" s="179"/>
      <c r="F248" s="179"/>
      <c r="G248" s="179"/>
      <c r="H248" s="179"/>
      <c r="I248" s="179"/>
      <c r="J248" s="180" t="s">
        <v>148</v>
      </c>
      <c r="K248" s="180"/>
      <c r="L248" s="180"/>
      <c r="M248" s="33"/>
      <c r="N248" s="34">
        <f>SUM(P251:P251)</f>
        <v>12.0625</v>
      </c>
      <c r="O248" s="34"/>
      <c r="P248" s="35" t="s">
        <v>42</v>
      </c>
    </row>
    <row r="249" spans="1:19" ht="20.25" x14ac:dyDescent="0.25">
      <c r="A249" s="32"/>
      <c r="B249" s="36"/>
      <c r="C249" s="36"/>
      <c r="D249" s="36"/>
      <c r="E249" s="36"/>
      <c r="F249" s="36"/>
      <c r="G249" s="36"/>
      <c r="H249" s="46"/>
      <c r="I249" s="46"/>
      <c r="J249" s="33"/>
      <c r="K249" s="33"/>
      <c r="L249" s="33"/>
      <c r="M249" s="33"/>
      <c r="N249" s="34"/>
      <c r="O249" s="34"/>
      <c r="P249" s="35"/>
    </row>
    <row r="250" spans="1:19" ht="20.25" x14ac:dyDescent="0.25">
      <c r="A250" s="32"/>
      <c r="B250" s="36"/>
      <c r="C250" s="37"/>
      <c r="D250" s="37"/>
      <c r="E250" s="37"/>
      <c r="F250" s="37"/>
      <c r="G250" s="37"/>
      <c r="H250" s="39"/>
      <c r="I250" s="33"/>
      <c r="J250" s="39" t="s">
        <v>246</v>
      </c>
      <c r="K250" s="33"/>
      <c r="L250" s="39" t="s">
        <v>247</v>
      </c>
      <c r="M250" s="33"/>
      <c r="N250" s="39"/>
      <c r="O250" s="34"/>
      <c r="P250" s="40" t="s">
        <v>267</v>
      </c>
    </row>
    <row r="251" spans="1:19" ht="20.25" x14ac:dyDescent="0.25">
      <c r="A251" s="47"/>
      <c r="B251" s="44" t="s">
        <v>249</v>
      </c>
      <c r="C251" s="41" t="s">
        <v>44</v>
      </c>
      <c r="D251" s="59"/>
      <c r="E251" s="38"/>
      <c r="F251" s="59"/>
      <c r="G251" s="38"/>
      <c r="H251" s="41"/>
      <c r="I251" s="38"/>
      <c r="J251" s="38">
        <f>122+71</f>
        <v>193</v>
      </c>
      <c r="K251" s="38"/>
      <c r="L251" s="38">
        <f>0.25*0.25</f>
        <v>6.25E-2</v>
      </c>
      <c r="M251" s="38"/>
      <c r="N251" s="43"/>
      <c r="O251" s="43" t="s">
        <v>167</v>
      </c>
      <c r="P251" s="42">
        <f>J251*L251</f>
        <v>12.0625</v>
      </c>
    </row>
    <row r="252" spans="1:19" ht="20.25" x14ac:dyDescent="0.25">
      <c r="A252" s="32"/>
      <c r="B252" s="179"/>
      <c r="C252" s="179"/>
      <c r="D252" s="179"/>
      <c r="E252" s="179"/>
      <c r="F252" s="179"/>
      <c r="G252" s="179"/>
      <c r="H252" s="179"/>
      <c r="I252" s="179"/>
      <c r="J252" s="180"/>
      <c r="K252" s="180"/>
      <c r="L252" s="180"/>
      <c r="M252" s="33"/>
      <c r="N252" s="34"/>
      <c r="O252" s="34"/>
      <c r="P252" s="35"/>
    </row>
    <row r="253" spans="1:19" ht="63" customHeight="1" x14ac:dyDescent="0.25">
      <c r="A253" s="32" t="s">
        <v>98</v>
      </c>
      <c r="B253" s="179" t="s">
        <v>90</v>
      </c>
      <c r="C253" s="179"/>
      <c r="D253" s="179"/>
      <c r="E253" s="179"/>
      <c r="F253" s="179"/>
      <c r="G253" s="179"/>
      <c r="H253" s="179"/>
      <c r="I253" s="179"/>
      <c r="J253" s="180" t="s">
        <v>148</v>
      </c>
      <c r="K253" s="180"/>
      <c r="L253" s="180"/>
      <c r="M253" s="33"/>
      <c r="N253" s="34">
        <f>SUM(P256:P256)</f>
        <v>4.5</v>
      </c>
      <c r="O253" s="34"/>
      <c r="P253" s="35" t="s">
        <v>44</v>
      </c>
    </row>
    <row r="254" spans="1:19" ht="20.25" x14ac:dyDescent="0.25">
      <c r="A254" s="32"/>
      <c r="B254" s="36"/>
      <c r="C254" s="36"/>
      <c r="D254" s="36"/>
      <c r="E254" s="36"/>
      <c r="F254" s="36"/>
      <c r="G254" s="36"/>
      <c r="H254" s="46"/>
      <c r="I254" s="46"/>
      <c r="J254" s="33"/>
      <c r="K254" s="33"/>
      <c r="L254" s="33"/>
      <c r="M254" s="33"/>
      <c r="N254" s="34"/>
      <c r="O254" s="34"/>
      <c r="P254" s="35"/>
      <c r="S254" s="9"/>
    </row>
    <row r="255" spans="1:19" ht="20.25" x14ac:dyDescent="0.25">
      <c r="A255" s="32"/>
      <c r="B255" s="36"/>
      <c r="C255" s="37"/>
      <c r="D255" s="37"/>
      <c r="E255" s="37"/>
      <c r="F255" s="37"/>
      <c r="G255" s="37"/>
      <c r="H255" s="39"/>
      <c r="I255" s="33"/>
      <c r="J255" s="39" t="s">
        <v>246</v>
      </c>
      <c r="K255" s="33"/>
      <c r="L255" s="39" t="s">
        <v>205</v>
      </c>
      <c r="M255" s="33"/>
      <c r="N255" s="39"/>
      <c r="O255" s="34"/>
      <c r="P255" s="40" t="s">
        <v>44</v>
      </c>
    </row>
    <row r="256" spans="1:19" ht="20.25" x14ac:dyDescent="0.25">
      <c r="A256" s="47"/>
      <c r="B256" s="44" t="s">
        <v>250</v>
      </c>
      <c r="C256" s="41" t="s">
        <v>44</v>
      </c>
      <c r="D256" s="59"/>
      <c r="E256" s="38"/>
      <c r="F256" s="59"/>
      <c r="G256" s="38"/>
      <c r="H256" s="41"/>
      <c r="I256" s="38"/>
      <c r="J256" s="38">
        <v>3</v>
      </c>
      <c r="K256" s="38"/>
      <c r="L256" s="38">
        <v>1.5</v>
      </c>
      <c r="M256" s="38"/>
      <c r="N256" s="43"/>
      <c r="O256" s="43" t="s">
        <v>167</v>
      </c>
      <c r="P256" s="42">
        <f>J256*L256</f>
        <v>4.5</v>
      </c>
    </row>
    <row r="257" spans="1:16" ht="20.25" x14ac:dyDescent="0.25">
      <c r="A257" s="32" t="s">
        <v>98</v>
      </c>
      <c r="B257" s="179" t="s">
        <v>349</v>
      </c>
      <c r="C257" s="179"/>
      <c r="D257" s="179"/>
      <c r="E257" s="179"/>
      <c r="F257" s="179"/>
      <c r="G257" s="179"/>
      <c r="H257" s="179"/>
      <c r="I257" s="179"/>
      <c r="J257" s="180" t="s">
        <v>148</v>
      </c>
      <c r="K257" s="180"/>
      <c r="L257" s="180"/>
      <c r="M257" s="33"/>
      <c r="N257" s="34">
        <f>SUM(P260:P260)*0.3</f>
        <v>13.997100000000001</v>
      </c>
      <c r="O257" s="34"/>
      <c r="P257" s="35" t="s">
        <v>42</v>
      </c>
    </row>
    <row r="258" spans="1:16" ht="20.25" x14ac:dyDescent="0.25">
      <c r="A258" s="32"/>
      <c r="B258" s="36"/>
      <c r="C258" s="36"/>
      <c r="D258" s="36"/>
      <c r="E258" s="36"/>
      <c r="F258" s="36"/>
      <c r="G258" s="36"/>
      <c r="H258" s="46"/>
      <c r="I258" s="46"/>
      <c r="J258" s="33"/>
      <c r="K258" s="33"/>
      <c r="L258" s="33"/>
      <c r="M258" s="33"/>
      <c r="N258" s="34"/>
      <c r="O258" s="34"/>
      <c r="P258" s="35"/>
    </row>
    <row r="259" spans="1:16" ht="20.25" x14ac:dyDescent="0.25">
      <c r="A259" s="32"/>
      <c r="B259" s="36"/>
      <c r="C259" s="37"/>
      <c r="D259" s="37"/>
      <c r="E259" s="37"/>
      <c r="F259" s="37"/>
      <c r="G259" s="37"/>
      <c r="H259" s="39"/>
      <c r="I259" s="33"/>
      <c r="J259" s="39"/>
      <c r="K259" s="33"/>
      <c r="L259" s="39" t="s">
        <v>205</v>
      </c>
      <c r="M259" s="33"/>
      <c r="N259" s="39" t="s">
        <v>351</v>
      </c>
      <c r="O259" s="34"/>
      <c r="P259" s="40" t="s">
        <v>267</v>
      </c>
    </row>
    <row r="260" spans="1:16" ht="20.25" x14ac:dyDescent="0.25">
      <c r="A260" s="47"/>
      <c r="B260" s="44" t="s">
        <v>350</v>
      </c>
      <c r="C260" s="41" t="s">
        <v>44</v>
      </c>
      <c r="D260" s="59"/>
      <c r="E260" s="38"/>
      <c r="F260" s="59"/>
      <c r="G260" s="38"/>
      <c r="H260" s="41"/>
      <c r="I260" s="38"/>
      <c r="J260" s="38"/>
      <c r="K260" s="38"/>
      <c r="L260" s="38">
        <v>71.78</v>
      </c>
      <c r="M260" s="38"/>
      <c r="N260" s="43">
        <v>0.65</v>
      </c>
      <c r="O260" s="43" t="s">
        <v>167</v>
      </c>
      <c r="P260" s="42">
        <f>L260*N260</f>
        <v>46.657000000000004</v>
      </c>
    </row>
    <row r="261" spans="1:16" ht="20.25" x14ac:dyDescent="0.25">
      <c r="A261" s="32"/>
      <c r="B261" s="179"/>
      <c r="C261" s="179"/>
      <c r="D261" s="179"/>
      <c r="E261" s="179"/>
      <c r="F261" s="179"/>
      <c r="G261" s="179"/>
      <c r="H261" s="179"/>
      <c r="I261" s="179"/>
      <c r="J261" s="180"/>
      <c r="K261" s="180"/>
      <c r="L261" s="180"/>
      <c r="M261" s="33"/>
      <c r="N261" s="34"/>
      <c r="O261" s="34"/>
      <c r="P261" s="35"/>
    </row>
    <row r="262" spans="1:16" ht="20.25" x14ac:dyDescent="0.25">
      <c r="A262" s="31">
        <v>10</v>
      </c>
      <c r="B262" s="181" t="s">
        <v>91</v>
      </c>
      <c r="C262" s="181"/>
      <c r="D262" s="181"/>
      <c r="E262" s="181"/>
      <c r="F262" s="181"/>
      <c r="G262" s="181"/>
      <c r="H262" s="181"/>
      <c r="I262" s="181"/>
      <c r="J262" s="181"/>
      <c r="K262" s="181"/>
      <c r="L262" s="181"/>
      <c r="M262" s="181"/>
      <c r="N262" s="181"/>
      <c r="O262" s="181"/>
      <c r="P262" s="181"/>
    </row>
    <row r="263" spans="1:16" ht="20.25" x14ac:dyDescent="0.25">
      <c r="A263" s="32" t="s">
        <v>106</v>
      </c>
      <c r="B263" s="179" t="s">
        <v>93</v>
      </c>
      <c r="C263" s="179"/>
      <c r="D263" s="179"/>
      <c r="E263" s="179"/>
      <c r="F263" s="179"/>
      <c r="G263" s="179"/>
      <c r="H263" s="179"/>
      <c r="I263" s="179"/>
      <c r="J263" s="180" t="s">
        <v>148</v>
      </c>
      <c r="K263" s="180"/>
      <c r="L263" s="180"/>
      <c r="M263" s="33"/>
      <c r="N263" s="34">
        <f>SUM(P266:P266)</f>
        <v>21</v>
      </c>
      <c r="O263" s="34"/>
      <c r="P263" s="35" t="s">
        <v>44</v>
      </c>
    </row>
    <row r="264" spans="1:16" ht="20.25" x14ac:dyDescent="0.25">
      <c r="A264" s="32"/>
      <c r="B264" s="36"/>
      <c r="C264" s="36"/>
      <c r="D264" s="36"/>
      <c r="E264" s="36"/>
      <c r="F264" s="36"/>
      <c r="G264" s="36"/>
      <c r="H264" s="46"/>
      <c r="I264" s="46"/>
      <c r="J264" s="33"/>
      <c r="K264" s="33"/>
      <c r="L264" s="33"/>
      <c r="M264" s="33"/>
      <c r="N264" s="34"/>
      <c r="O264" s="34"/>
      <c r="P264" s="35"/>
    </row>
    <row r="265" spans="1:16" ht="20.25" x14ac:dyDescent="0.25">
      <c r="A265" s="32"/>
      <c r="B265" s="36"/>
      <c r="C265" s="37"/>
      <c r="D265" s="37"/>
      <c r="E265" s="37"/>
      <c r="F265" s="37"/>
      <c r="G265" s="37"/>
      <c r="H265" s="39"/>
      <c r="I265" s="33"/>
      <c r="J265" s="39" t="s">
        <v>246</v>
      </c>
      <c r="K265" s="33"/>
      <c r="L265" s="39" t="s">
        <v>251</v>
      </c>
      <c r="M265" s="33"/>
      <c r="N265" s="39"/>
      <c r="O265" s="34"/>
      <c r="P265" s="40" t="s">
        <v>44</v>
      </c>
    </row>
    <row r="266" spans="1:16" ht="20.25" x14ac:dyDescent="0.25">
      <c r="A266" s="47"/>
      <c r="B266" s="44" t="s">
        <v>252</v>
      </c>
      <c r="C266" s="41" t="s">
        <v>44</v>
      </c>
      <c r="D266" s="59"/>
      <c r="E266" s="38"/>
      <c r="F266" s="59"/>
      <c r="G266" s="38"/>
      <c r="H266" s="41"/>
      <c r="I266" s="38"/>
      <c r="J266" s="38">
        <v>1</v>
      </c>
      <c r="K266" s="38"/>
      <c r="L266" s="38">
        <v>21</v>
      </c>
      <c r="M266" s="38"/>
      <c r="N266" s="43"/>
      <c r="O266" s="43" t="s">
        <v>167</v>
      </c>
      <c r="P266" s="42">
        <f>J266*L266</f>
        <v>21</v>
      </c>
    </row>
    <row r="267" spans="1:16" ht="20.25" x14ac:dyDescent="0.25">
      <c r="A267" s="32"/>
      <c r="B267" s="36"/>
      <c r="C267" s="37"/>
      <c r="D267" s="37"/>
      <c r="E267" s="37"/>
      <c r="F267" s="37"/>
      <c r="G267" s="37"/>
      <c r="H267" s="35"/>
      <c r="I267" s="35"/>
      <c r="J267" s="33"/>
      <c r="K267" s="33"/>
      <c r="L267" s="33"/>
      <c r="M267" s="33"/>
      <c r="N267" s="34"/>
      <c r="O267" s="34"/>
      <c r="P267" s="35"/>
    </row>
    <row r="268" spans="1:16" ht="20.25" x14ac:dyDescent="0.25">
      <c r="A268" s="32"/>
      <c r="B268" s="179"/>
      <c r="C268" s="179"/>
      <c r="D268" s="179"/>
      <c r="E268" s="179"/>
      <c r="F268" s="179"/>
      <c r="G268" s="179"/>
      <c r="H268" s="179"/>
      <c r="I268" s="179"/>
      <c r="J268" s="180"/>
      <c r="K268" s="180"/>
      <c r="L268" s="180"/>
      <c r="M268" s="33"/>
      <c r="N268" s="34"/>
      <c r="O268" s="34"/>
      <c r="P268" s="35"/>
    </row>
    <row r="269" spans="1:16" ht="20.25" x14ac:dyDescent="0.25">
      <c r="A269" s="32" t="s">
        <v>108</v>
      </c>
      <c r="B269" s="179" t="s">
        <v>96</v>
      </c>
      <c r="C269" s="179"/>
      <c r="D269" s="179"/>
      <c r="E269" s="179"/>
      <c r="F269" s="179"/>
      <c r="G269" s="179"/>
      <c r="H269" s="179"/>
      <c r="I269" s="179"/>
      <c r="J269" s="180" t="s">
        <v>148</v>
      </c>
      <c r="K269" s="180"/>
      <c r="L269" s="180"/>
      <c r="M269" s="33"/>
      <c r="N269" s="34">
        <f>SUM(P272:P272)</f>
        <v>1</v>
      </c>
      <c r="O269" s="34"/>
      <c r="P269" s="35" t="s">
        <v>179</v>
      </c>
    </row>
    <row r="270" spans="1:16" ht="20.25" x14ac:dyDescent="0.25">
      <c r="A270" s="32"/>
      <c r="B270" s="36"/>
      <c r="C270" s="36"/>
      <c r="D270" s="36"/>
      <c r="E270" s="36"/>
      <c r="F270" s="36"/>
      <c r="G270" s="36"/>
      <c r="H270" s="46"/>
      <c r="I270" s="46"/>
      <c r="J270" s="33"/>
      <c r="K270" s="33"/>
      <c r="L270" s="33"/>
      <c r="M270" s="33"/>
      <c r="N270" s="34"/>
      <c r="O270" s="34"/>
      <c r="P270" s="35"/>
    </row>
    <row r="271" spans="1:16" ht="20.25" x14ac:dyDescent="0.25">
      <c r="A271" s="32"/>
      <c r="B271" s="36"/>
      <c r="C271" s="37"/>
      <c r="D271" s="37"/>
      <c r="E271" s="37"/>
      <c r="F271" s="37"/>
      <c r="G271" s="37"/>
      <c r="H271" s="39"/>
      <c r="I271" s="33"/>
      <c r="J271" s="39" t="s">
        <v>246</v>
      </c>
      <c r="K271" s="33"/>
      <c r="L271" s="39" t="s">
        <v>150</v>
      </c>
      <c r="M271" s="33"/>
      <c r="N271" s="39"/>
      <c r="O271" s="34"/>
      <c r="P271" s="40" t="s">
        <v>150</v>
      </c>
    </row>
    <row r="272" spans="1:16" ht="20.25" x14ac:dyDescent="0.25">
      <c r="A272" s="47"/>
      <c r="B272" s="44" t="s">
        <v>253</v>
      </c>
      <c r="C272" s="41" t="s">
        <v>150</v>
      </c>
      <c r="D272" s="59"/>
      <c r="E272" s="38"/>
      <c r="F272" s="59"/>
      <c r="G272" s="38"/>
      <c r="H272" s="41"/>
      <c r="I272" s="38"/>
      <c r="J272" s="38">
        <v>1</v>
      </c>
      <c r="K272" s="38"/>
      <c r="L272" s="38">
        <v>1</v>
      </c>
      <c r="M272" s="38"/>
      <c r="N272" s="43"/>
      <c r="O272" s="43" t="s">
        <v>167</v>
      </c>
      <c r="P272" s="42">
        <f>J272*L272</f>
        <v>1</v>
      </c>
    </row>
    <row r="273" spans="1:16" ht="20.25" x14ac:dyDescent="0.25">
      <c r="A273" s="32"/>
      <c r="B273" s="179"/>
      <c r="C273" s="179"/>
      <c r="D273" s="179"/>
      <c r="E273" s="179"/>
      <c r="F273" s="179"/>
      <c r="G273" s="179"/>
      <c r="H273" s="179"/>
      <c r="I273" s="179"/>
      <c r="J273" s="180"/>
      <c r="K273" s="180"/>
      <c r="L273" s="180"/>
      <c r="M273" s="33"/>
      <c r="N273" s="34"/>
      <c r="O273" s="34"/>
      <c r="P273" s="35"/>
    </row>
    <row r="274" spans="1:16" ht="20.25" x14ac:dyDescent="0.25">
      <c r="A274" s="32" t="s">
        <v>109</v>
      </c>
      <c r="B274" s="179" t="s">
        <v>99</v>
      </c>
      <c r="C274" s="179"/>
      <c r="D274" s="179"/>
      <c r="E274" s="179"/>
      <c r="F274" s="179"/>
      <c r="G274" s="179"/>
      <c r="H274" s="179"/>
      <c r="I274" s="179"/>
      <c r="J274" s="180" t="s">
        <v>148</v>
      </c>
      <c r="K274" s="180"/>
      <c r="L274" s="180"/>
      <c r="M274" s="33"/>
      <c r="N274" s="34">
        <f>SUM(P277:P278)</f>
        <v>4</v>
      </c>
      <c r="O274" s="34"/>
      <c r="P274" s="35" t="s">
        <v>179</v>
      </c>
    </row>
    <row r="275" spans="1:16" ht="20.25" x14ac:dyDescent="0.25">
      <c r="A275" s="32"/>
      <c r="B275" s="36"/>
      <c r="C275" s="36"/>
      <c r="D275" s="36"/>
      <c r="E275" s="36"/>
      <c r="F275" s="36"/>
      <c r="G275" s="36"/>
      <c r="H275" s="46"/>
      <c r="I275" s="46"/>
      <c r="J275" s="33"/>
      <c r="K275" s="33"/>
      <c r="L275" s="33"/>
      <c r="M275" s="33"/>
      <c r="N275" s="34"/>
      <c r="O275" s="34"/>
      <c r="P275" s="35"/>
    </row>
    <row r="276" spans="1:16" ht="20.25" x14ac:dyDescent="0.25">
      <c r="A276" s="32"/>
      <c r="B276" s="36"/>
      <c r="C276" s="37"/>
      <c r="D276" s="37"/>
      <c r="E276" s="37"/>
      <c r="F276" s="37"/>
      <c r="G276" s="37"/>
      <c r="H276" s="39"/>
      <c r="I276" s="33"/>
      <c r="J276" s="39" t="s">
        <v>246</v>
      </c>
      <c r="K276" s="33"/>
      <c r="L276" s="39" t="s">
        <v>150</v>
      </c>
      <c r="M276" s="33"/>
      <c r="N276" s="39"/>
      <c r="O276" s="34"/>
      <c r="P276" s="40" t="s">
        <v>179</v>
      </c>
    </row>
    <row r="277" spans="1:16" ht="20.25" x14ac:dyDescent="0.25">
      <c r="A277" s="47"/>
      <c r="B277" s="44" t="s">
        <v>254</v>
      </c>
      <c r="C277" s="41" t="s">
        <v>150</v>
      </c>
      <c r="D277" s="59"/>
      <c r="E277" s="38"/>
      <c r="F277" s="59"/>
      <c r="G277" s="38"/>
      <c r="H277" s="41"/>
      <c r="I277" s="38"/>
      <c r="J277" s="38">
        <v>2</v>
      </c>
      <c r="K277" s="38"/>
      <c r="L277" s="38">
        <v>1</v>
      </c>
      <c r="M277" s="38"/>
      <c r="N277" s="43"/>
      <c r="O277" s="43" t="s">
        <v>167</v>
      </c>
      <c r="P277" s="42">
        <f>J277*L277</f>
        <v>2</v>
      </c>
    </row>
    <row r="278" spans="1:16" ht="20.25" x14ac:dyDescent="0.25">
      <c r="A278" s="47"/>
      <c r="B278" s="44" t="s">
        <v>255</v>
      </c>
      <c r="C278" s="41" t="s">
        <v>150</v>
      </c>
      <c r="D278" s="59"/>
      <c r="E278" s="38"/>
      <c r="F278" s="59"/>
      <c r="G278" s="38"/>
      <c r="H278" s="41"/>
      <c r="I278" s="38"/>
      <c r="J278" s="38">
        <v>2</v>
      </c>
      <c r="K278" s="38"/>
      <c r="L278" s="38">
        <v>1</v>
      </c>
      <c r="M278" s="38"/>
      <c r="N278" s="43"/>
      <c r="O278" s="43" t="s">
        <v>167</v>
      </c>
      <c r="P278" s="42">
        <f>J278*L278</f>
        <v>2</v>
      </c>
    </row>
    <row r="279" spans="1:16" ht="20.25" x14ac:dyDescent="0.25">
      <c r="A279" s="32"/>
      <c r="B279" s="36"/>
      <c r="C279" s="36"/>
      <c r="D279" s="36"/>
      <c r="E279" s="36"/>
      <c r="F279" s="36"/>
      <c r="G279" s="36"/>
      <c r="H279" s="46"/>
      <c r="I279" s="46"/>
      <c r="J279" s="33"/>
      <c r="K279" s="33"/>
      <c r="L279" s="33"/>
      <c r="M279" s="33"/>
      <c r="N279" s="34"/>
      <c r="O279" s="34"/>
      <c r="P279" s="35"/>
    </row>
    <row r="280" spans="1:16" ht="20.25" customHeight="1" x14ac:dyDescent="0.25">
      <c r="A280" s="32" t="s">
        <v>110</v>
      </c>
      <c r="B280" s="179" t="s">
        <v>102</v>
      </c>
      <c r="C280" s="179"/>
      <c r="D280" s="179"/>
      <c r="E280" s="179"/>
      <c r="F280" s="179"/>
      <c r="G280" s="179"/>
      <c r="H280" s="179"/>
      <c r="I280" s="179"/>
      <c r="J280" s="180" t="s">
        <v>148</v>
      </c>
      <c r="K280" s="180"/>
      <c r="L280" s="180"/>
      <c r="M280" s="33"/>
      <c r="N280" s="34">
        <f>SUM(P283:P284)</f>
        <v>3</v>
      </c>
      <c r="O280" s="34"/>
      <c r="P280" s="35" t="s">
        <v>179</v>
      </c>
    </row>
    <row r="281" spans="1:16" ht="20.25" customHeight="1" x14ac:dyDescent="0.25">
      <c r="A281" s="32"/>
      <c r="B281" s="36"/>
      <c r="C281" s="36"/>
      <c r="D281" s="36"/>
      <c r="E281" s="36"/>
      <c r="F281" s="36"/>
      <c r="G281" s="36"/>
      <c r="H281" s="46"/>
      <c r="I281" s="46"/>
      <c r="J281" s="33"/>
      <c r="K281" s="33"/>
      <c r="L281" s="33"/>
      <c r="M281" s="33"/>
      <c r="N281" s="34"/>
      <c r="O281" s="34"/>
      <c r="P281" s="35"/>
    </row>
    <row r="282" spans="1:16" ht="20.25" x14ac:dyDescent="0.25">
      <c r="A282" s="32"/>
      <c r="B282" s="36"/>
      <c r="C282" s="37"/>
      <c r="D282" s="37"/>
      <c r="E282" s="37"/>
      <c r="F282" s="37"/>
      <c r="G282" s="37"/>
      <c r="H282" s="39"/>
      <c r="I282" s="33"/>
      <c r="J282" s="39" t="s">
        <v>246</v>
      </c>
      <c r="K282" s="33"/>
      <c r="L282" s="39" t="s">
        <v>150</v>
      </c>
      <c r="M282" s="33"/>
      <c r="N282" s="39"/>
      <c r="O282" s="34"/>
      <c r="P282" s="40" t="s">
        <v>150</v>
      </c>
    </row>
    <row r="283" spans="1:16" ht="20.25" x14ac:dyDescent="0.25">
      <c r="A283" s="47"/>
      <c r="B283" s="44" t="s">
        <v>255</v>
      </c>
      <c r="C283" s="41" t="s">
        <v>150</v>
      </c>
      <c r="D283" s="59"/>
      <c r="E283" s="38"/>
      <c r="F283" s="59"/>
      <c r="G283" s="38"/>
      <c r="H283" s="41"/>
      <c r="I283" s="38"/>
      <c r="J283" s="38">
        <v>2</v>
      </c>
      <c r="K283" s="38"/>
      <c r="L283" s="38">
        <v>1</v>
      </c>
      <c r="M283" s="38"/>
      <c r="N283" s="43"/>
      <c r="O283" s="43" t="s">
        <v>167</v>
      </c>
      <c r="P283" s="42">
        <f>J283*L283</f>
        <v>2</v>
      </c>
    </row>
    <row r="284" spans="1:16" ht="20.25" x14ac:dyDescent="0.25">
      <c r="A284" s="47"/>
      <c r="B284" s="44" t="s">
        <v>256</v>
      </c>
      <c r="C284" s="41" t="s">
        <v>150</v>
      </c>
      <c r="D284" s="59"/>
      <c r="E284" s="38"/>
      <c r="F284" s="59"/>
      <c r="G284" s="38"/>
      <c r="H284" s="41"/>
      <c r="I284" s="38"/>
      <c r="J284" s="38">
        <v>1</v>
      </c>
      <c r="K284" s="38"/>
      <c r="L284" s="38">
        <v>1</v>
      </c>
      <c r="M284" s="38"/>
      <c r="N284" s="43"/>
      <c r="O284" s="43" t="s">
        <v>167</v>
      </c>
      <c r="P284" s="42">
        <f>J284*L284</f>
        <v>1</v>
      </c>
    </row>
    <row r="285" spans="1:16" ht="20.25" x14ac:dyDescent="0.25">
      <c r="A285" s="47"/>
      <c r="B285" s="44"/>
      <c r="C285" s="41"/>
      <c r="D285" s="59"/>
      <c r="E285" s="38"/>
      <c r="F285" s="59"/>
      <c r="G285" s="38"/>
      <c r="H285" s="41"/>
      <c r="I285" s="38"/>
      <c r="J285" s="38"/>
      <c r="K285" s="38"/>
      <c r="L285" s="38"/>
      <c r="M285" s="38"/>
      <c r="N285" s="43"/>
      <c r="O285" s="43"/>
      <c r="P285" s="42"/>
    </row>
    <row r="286" spans="1:16" ht="20.25" x14ac:dyDescent="0.25">
      <c r="A286" s="32" t="s">
        <v>112</v>
      </c>
      <c r="B286" s="179" t="s">
        <v>104</v>
      </c>
      <c r="C286" s="179"/>
      <c r="D286" s="179"/>
      <c r="E286" s="179"/>
      <c r="F286" s="179"/>
      <c r="G286" s="179"/>
      <c r="H286" s="179"/>
      <c r="I286" s="179"/>
      <c r="J286" s="180" t="s">
        <v>148</v>
      </c>
      <c r="K286" s="180"/>
      <c r="L286" s="180"/>
      <c r="M286" s="33"/>
      <c r="N286" s="34">
        <f>SUM(P289:P289)</f>
        <v>2</v>
      </c>
      <c r="O286" s="34"/>
      <c r="P286" s="35" t="s">
        <v>179</v>
      </c>
    </row>
    <row r="287" spans="1:16" ht="20.25" x14ac:dyDescent="0.25">
      <c r="A287" s="32"/>
      <c r="B287" s="36"/>
      <c r="C287" s="36"/>
      <c r="D287" s="36"/>
      <c r="E287" s="36"/>
      <c r="F287" s="36"/>
      <c r="G287" s="36"/>
      <c r="H287" s="46"/>
      <c r="I287" s="46"/>
      <c r="J287" s="33"/>
      <c r="K287" s="33"/>
      <c r="L287" s="33"/>
      <c r="M287" s="33"/>
      <c r="N287" s="34"/>
      <c r="O287" s="34"/>
      <c r="P287" s="35"/>
    </row>
    <row r="288" spans="1:16" ht="20.25" x14ac:dyDescent="0.25">
      <c r="A288" s="32"/>
      <c r="B288" s="36"/>
      <c r="C288" s="37"/>
      <c r="D288" s="37"/>
      <c r="E288" s="37"/>
      <c r="F288" s="37"/>
      <c r="G288" s="37"/>
      <c r="H288" s="39"/>
      <c r="I288" s="33"/>
      <c r="J288" s="39" t="s">
        <v>246</v>
      </c>
      <c r="K288" s="33"/>
      <c r="L288" s="39" t="s">
        <v>150</v>
      </c>
      <c r="M288" s="33"/>
      <c r="N288" s="39"/>
      <c r="O288" s="34"/>
      <c r="P288" s="40" t="s">
        <v>150</v>
      </c>
    </row>
    <row r="289" spans="1:16" ht="20.25" x14ac:dyDescent="0.25">
      <c r="A289" s="47"/>
      <c r="B289" s="44" t="s">
        <v>254</v>
      </c>
      <c r="C289" s="41" t="s">
        <v>150</v>
      </c>
      <c r="D289" s="59"/>
      <c r="E289" s="38"/>
      <c r="F289" s="59"/>
      <c r="G289" s="38"/>
      <c r="H289" s="41"/>
      <c r="I289" s="38"/>
      <c r="J289" s="38">
        <v>2</v>
      </c>
      <c r="K289" s="38"/>
      <c r="L289" s="38">
        <v>1</v>
      </c>
      <c r="M289" s="38"/>
      <c r="N289" s="43"/>
      <c r="O289" s="43" t="s">
        <v>167</v>
      </c>
      <c r="P289" s="42">
        <f>J289*L289</f>
        <v>2</v>
      </c>
    </row>
    <row r="290" spans="1:16" ht="20.25" x14ac:dyDescent="0.25">
      <c r="A290" s="32"/>
      <c r="B290" s="36"/>
      <c r="C290" s="37"/>
      <c r="D290" s="37"/>
      <c r="E290" s="37"/>
      <c r="F290" s="37"/>
      <c r="G290" s="37"/>
      <c r="H290" s="39"/>
      <c r="I290" s="33"/>
      <c r="J290" s="39"/>
      <c r="K290" s="33"/>
      <c r="L290" s="39"/>
      <c r="M290" s="33"/>
      <c r="N290" s="39"/>
      <c r="O290" s="34"/>
      <c r="P290" s="40"/>
    </row>
    <row r="291" spans="1:16" ht="20.25" x14ac:dyDescent="0.25">
      <c r="A291" s="31">
        <v>11</v>
      </c>
      <c r="B291" s="181" t="s">
        <v>105</v>
      </c>
      <c r="C291" s="181"/>
      <c r="D291" s="181"/>
      <c r="E291" s="181"/>
      <c r="F291" s="181"/>
      <c r="G291" s="181"/>
      <c r="H291" s="181"/>
      <c r="I291" s="181"/>
      <c r="J291" s="181"/>
      <c r="K291" s="181"/>
      <c r="L291" s="181"/>
      <c r="M291" s="181"/>
      <c r="N291" s="181"/>
      <c r="O291" s="181"/>
      <c r="P291" s="181"/>
    </row>
    <row r="292" spans="1:16" ht="20.25" x14ac:dyDescent="0.25">
      <c r="A292" s="32" t="s">
        <v>117</v>
      </c>
      <c r="B292" s="179" t="s">
        <v>107</v>
      </c>
      <c r="C292" s="179"/>
      <c r="D292" s="179"/>
      <c r="E292" s="179"/>
      <c r="F292" s="179"/>
      <c r="G292" s="179"/>
      <c r="H292" s="179"/>
      <c r="I292" s="179"/>
      <c r="J292" s="180" t="s">
        <v>148</v>
      </c>
      <c r="K292" s="180"/>
      <c r="L292" s="180"/>
      <c r="M292" s="33"/>
      <c r="N292" s="34">
        <f>SUM(P295:P295)</f>
        <v>2</v>
      </c>
      <c r="O292" s="34"/>
      <c r="P292" s="35" t="s">
        <v>179</v>
      </c>
    </row>
    <row r="293" spans="1:16" ht="20.25" x14ac:dyDescent="0.25">
      <c r="A293" s="32"/>
      <c r="B293" s="36"/>
      <c r="C293" s="36"/>
      <c r="D293" s="36"/>
      <c r="E293" s="36"/>
      <c r="F293" s="36"/>
      <c r="G293" s="36"/>
      <c r="H293" s="46"/>
      <c r="I293" s="46"/>
      <c r="J293" s="33"/>
      <c r="K293" s="33"/>
      <c r="L293" s="33"/>
      <c r="M293" s="33"/>
      <c r="N293" s="34"/>
      <c r="O293" s="34"/>
      <c r="P293" s="35"/>
    </row>
    <row r="294" spans="1:16" ht="42" customHeight="1" x14ac:dyDescent="0.25">
      <c r="A294" s="32"/>
      <c r="B294" s="36"/>
      <c r="C294" s="37"/>
      <c r="D294" s="37"/>
      <c r="E294" s="37"/>
      <c r="F294" s="37"/>
      <c r="G294" s="37"/>
      <c r="H294" s="39"/>
      <c r="I294" s="33"/>
      <c r="J294" s="39" t="s">
        <v>246</v>
      </c>
      <c r="K294" s="33"/>
      <c r="L294" s="39"/>
      <c r="M294" s="33"/>
      <c r="N294" s="39"/>
      <c r="O294" s="34"/>
      <c r="P294" s="40" t="s">
        <v>150</v>
      </c>
    </row>
    <row r="295" spans="1:16" ht="20.25" x14ac:dyDescent="0.25">
      <c r="A295" s="47"/>
      <c r="B295" s="44" t="s">
        <v>257</v>
      </c>
      <c r="C295" s="41" t="s">
        <v>150</v>
      </c>
      <c r="D295" s="59"/>
      <c r="E295" s="38"/>
      <c r="F295" s="59"/>
      <c r="G295" s="38"/>
      <c r="H295" s="41"/>
      <c r="I295" s="38"/>
      <c r="J295" s="38">
        <v>2</v>
      </c>
      <c r="K295" s="38"/>
      <c r="L295" s="38"/>
      <c r="M295" s="38"/>
      <c r="N295" s="43"/>
      <c r="O295" s="43" t="s">
        <v>167</v>
      </c>
      <c r="P295" s="42">
        <f>J295</f>
        <v>2</v>
      </c>
    </row>
    <row r="296" spans="1:16" ht="20.25" x14ac:dyDescent="0.25">
      <c r="A296" s="32"/>
      <c r="B296" s="36"/>
      <c r="C296" s="37"/>
      <c r="D296" s="37"/>
      <c r="E296" s="37"/>
      <c r="F296" s="37"/>
      <c r="G296" s="37"/>
      <c r="H296" s="35"/>
      <c r="I296" s="35"/>
      <c r="J296" s="33"/>
      <c r="K296" s="33"/>
      <c r="L296" s="33"/>
      <c r="M296" s="33"/>
      <c r="N296" s="34"/>
      <c r="O296" s="34"/>
      <c r="P296" s="35"/>
    </row>
    <row r="297" spans="1:16" ht="20.25" x14ac:dyDescent="0.25">
      <c r="A297" s="32"/>
      <c r="B297" s="179"/>
      <c r="C297" s="179"/>
      <c r="D297" s="179"/>
      <c r="E297" s="179"/>
      <c r="F297" s="179"/>
      <c r="G297" s="179"/>
      <c r="H297" s="179"/>
      <c r="I297" s="179"/>
      <c r="J297" s="180"/>
      <c r="K297" s="180"/>
      <c r="L297" s="180"/>
      <c r="M297" s="33"/>
      <c r="N297" s="34"/>
      <c r="O297" s="34"/>
      <c r="P297" s="35"/>
    </row>
    <row r="298" spans="1:16" ht="20.25" x14ac:dyDescent="0.25">
      <c r="A298" s="32" t="s">
        <v>120</v>
      </c>
      <c r="B298" s="179" t="s">
        <v>345</v>
      </c>
      <c r="C298" s="179"/>
      <c r="D298" s="179"/>
      <c r="E298" s="179"/>
      <c r="F298" s="179"/>
      <c r="G298" s="179"/>
      <c r="H298" s="179"/>
      <c r="I298" s="179"/>
      <c r="J298" s="180" t="s">
        <v>148</v>
      </c>
      <c r="K298" s="180"/>
      <c r="L298" s="180"/>
      <c r="M298" s="33"/>
      <c r="N298" s="34">
        <f>SUM(P301:P301)</f>
        <v>2</v>
      </c>
      <c r="O298" s="34"/>
      <c r="P298" s="35" t="s">
        <v>179</v>
      </c>
    </row>
    <row r="299" spans="1:16" ht="20.25" x14ac:dyDescent="0.25">
      <c r="A299" s="32"/>
      <c r="B299" s="36"/>
      <c r="C299" s="36"/>
      <c r="D299" s="36"/>
      <c r="E299" s="36"/>
      <c r="F299" s="36"/>
      <c r="G299" s="36"/>
      <c r="H299" s="46"/>
      <c r="I299" s="46"/>
      <c r="J299" s="33"/>
      <c r="K299" s="33"/>
      <c r="L299" s="33"/>
      <c r="M299" s="33"/>
      <c r="N299" s="34"/>
      <c r="O299" s="34"/>
      <c r="P299" s="35"/>
    </row>
    <row r="300" spans="1:16" ht="20.25" x14ac:dyDescent="0.25">
      <c r="A300" s="32"/>
      <c r="B300" s="36"/>
      <c r="C300" s="37"/>
      <c r="D300" s="37"/>
      <c r="E300" s="37"/>
      <c r="F300" s="37"/>
      <c r="G300" s="37"/>
      <c r="H300" s="39"/>
      <c r="I300" s="33"/>
      <c r="J300" s="39" t="s">
        <v>246</v>
      </c>
      <c r="K300" s="33"/>
      <c r="L300" s="39"/>
      <c r="M300" s="33"/>
      <c r="N300" s="39"/>
      <c r="O300" s="34"/>
      <c r="P300" s="40" t="s">
        <v>150</v>
      </c>
    </row>
    <row r="301" spans="1:16" ht="20.25" x14ac:dyDescent="0.25">
      <c r="A301" s="47"/>
      <c r="B301" s="44" t="s">
        <v>258</v>
      </c>
      <c r="C301" s="41" t="s">
        <v>150</v>
      </c>
      <c r="D301" s="59"/>
      <c r="E301" s="38"/>
      <c r="F301" s="59"/>
      <c r="G301" s="38"/>
      <c r="H301" s="41"/>
      <c r="I301" s="38"/>
      <c r="J301" s="38">
        <v>2</v>
      </c>
      <c r="K301" s="38"/>
      <c r="L301" s="38"/>
      <c r="M301" s="38"/>
      <c r="N301" s="43"/>
      <c r="O301" s="43" t="s">
        <v>167</v>
      </c>
      <c r="P301" s="42">
        <f>J301</f>
        <v>2</v>
      </c>
    </row>
    <row r="302" spans="1:16" ht="20.25" x14ac:dyDescent="0.25">
      <c r="A302" s="32"/>
      <c r="B302" s="36"/>
      <c r="C302" s="37"/>
      <c r="D302" s="37"/>
      <c r="E302" s="37"/>
      <c r="F302" s="37"/>
      <c r="G302" s="37"/>
      <c r="H302" s="35"/>
      <c r="I302" s="35"/>
      <c r="J302" s="33"/>
      <c r="K302" s="33"/>
      <c r="L302" s="33"/>
      <c r="M302" s="33"/>
      <c r="N302" s="34"/>
      <c r="O302" s="34"/>
      <c r="P302" s="35"/>
    </row>
    <row r="303" spans="1:16" ht="20.25" x14ac:dyDescent="0.25">
      <c r="A303" s="32"/>
      <c r="B303" s="179"/>
      <c r="C303" s="179"/>
      <c r="D303" s="179"/>
      <c r="E303" s="179"/>
      <c r="F303" s="179"/>
      <c r="G303" s="179"/>
      <c r="H303" s="179"/>
      <c r="I303" s="179"/>
      <c r="J303" s="180"/>
      <c r="K303" s="180"/>
      <c r="L303" s="180"/>
      <c r="M303" s="33"/>
      <c r="N303" s="34"/>
      <c r="O303" s="34"/>
      <c r="P303" s="35"/>
    </row>
    <row r="304" spans="1:16" ht="20.25" x14ac:dyDescent="0.25">
      <c r="A304" s="32" t="s">
        <v>121</v>
      </c>
      <c r="B304" s="179" t="s">
        <v>629</v>
      </c>
      <c r="C304" s="179"/>
      <c r="D304" s="179"/>
      <c r="E304" s="179"/>
      <c r="F304" s="179"/>
      <c r="G304" s="179"/>
      <c r="H304" s="179"/>
      <c r="I304" s="179"/>
      <c r="J304" s="180" t="s">
        <v>148</v>
      </c>
      <c r="K304" s="180"/>
      <c r="L304" s="180"/>
      <c r="M304" s="33"/>
      <c r="N304" s="34">
        <f>SUM(P307:P307)</f>
        <v>6</v>
      </c>
      <c r="O304" s="34"/>
      <c r="P304" s="35" t="s">
        <v>179</v>
      </c>
    </row>
    <row r="305" spans="1:16" ht="20.25" x14ac:dyDescent="0.25">
      <c r="A305" s="32"/>
      <c r="B305" s="36"/>
      <c r="C305" s="36"/>
      <c r="D305" s="36"/>
      <c r="E305" s="36"/>
      <c r="F305" s="36"/>
      <c r="G305" s="36"/>
      <c r="H305" s="46"/>
      <c r="I305" s="46"/>
      <c r="J305" s="33"/>
      <c r="K305" s="33"/>
      <c r="L305" s="33"/>
      <c r="M305" s="33"/>
      <c r="N305" s="34"/>
      <c r="O305" s="34"/>
      <c r="P305" s="35"/>
    </row>
    <row r="306" spans="1:16" ht="20.25" x14ac:dyDescent="0.25">
      <c r="A306" s="32"/>
      <c r="B306" s="36"/>
      <c r="C306" s="37"/>
      <c r="D306" s="37"/>
      <c r="E306" s="37"/>
      <c r="F306" s="37"/>
      <c r="G306" s="37"/>
      <c r="H306" s="39"/>
      <c r="I306" s="33"/>
      <c r="J306" s="39" t="s">
        <v>246</v>
      </c>
      <c r="K306" s="33"/>
      <c r="L306" s="39" t="s">
        <v>150</v>
      </c>
      <c r="M306" s="33"/>
      <c r="N306" s="39"/>
      <c r="O306" s="34"/>
      <c r="P306" s="40" t="s">
        <v>150</v>
      </c>
    </row>
    <row r="307" spans="1:16" ht="20.25" x14ac:dyDescent="0.25">
      <c r="A307" s="47"/>
      <c r="B307" s="44" t="s">
        <v>259</v>
      </c>
      <c r="C307" s="41" t="s">
        <v>150</v>
      </c>
      <c r="D307" s="59"/>
      <c r="E307" s="38"/>
      <c r="F307" s="59"/>
      <c r="G307" s="38"/>
      <c r="H307" s="41"/>
      <c r="I307" s="38"/>
      <c r="J307" s="38">
        <v>6</v>
      </c>
      <c r="K307" s="38"/>
      <c r="L307" s="38">
        <v>1</v>
      </c>
      <c r="M307" s="38"/>
      <c r="N307" s="43"/>
      <c r="O307" s="43" t="s">
        <v>167</v>
      </c>
      <c r="P307" s="42">
        <f>J307*L307</f>
        <v>6</v>
      </c>
    </row>
    <row r="308" spans="1:16" ht="20.25" x14ac:dyDescent="0.25">
      <c r="A308" s="32"/>
      <c r="B308" s="36"/>
      <c r="C308" s="37"/>
      <c r="D308" s="37"/>
      <c r="E308" s="37"/>
      <c r="F308" s="37"/>
      <c r="G308" s="37"/>
      <c r="H308" s="35"/>
      <c r="I308" s="35"/>
      <c r="J308" s="33"/>
      <c r="K308" s="33"/>
      <c r="L308" s="33"/>
      <c r="M308" s="33"/>
      <c r="N308" s="34"/>
      <c r="O308" s="34"/>
      <c r="P308" s="35"/>
    </row>
    <row r="309" spans="1:16" ht="20.25" x14ac:dyDescent="0.25">
      <c r="A309" s="32" t="s">
        <v>122</v>
      </c>
      <c r="B309" s="179" t="s">
        <v>630</v>
      </c>
      <c r="C309" s="179"/>
      <c r="D309" s="179"/>
      <c r="E309" s="179"/>
      <c r="F309" s="179"/>
      <c r="G309" s="179"/>
      <c r="H309" s="179"/>
      <c r="I309" s="179"/>
      <c r="J309" s="180" t="s">
        <v>148</v>
      </c>
      <c r="K309" s="180"/>
      <c r="L309" s="180"/>
      <c r="M309" s="33"/>
      <c r="N309" s="34">
        <f>SUM(P312:P312)</f>
        <v>2</v>
      </c>
      <c r="O309" s="34"/>
      <c r="P309" s="35" t="s">
        <v>179</v>
      </c>
    </row>
    <row r="310" spans="1:16" ht="20.25" x14ac:dyDescent="0.25">
      <c r="A310" s="32"/>
      <c r="B310" s="36"/>
      <c r="C310" s="36"/>
      <c r="D310" s="36"/>
      <c r="E310" s="36"/>
      <c r="F310" s="36"/>
      <c r="G310" s="36"/>
      <c r="H310" s="46"/>
      <c r="I310" s="46"/>
      <c r="J310" s="33"/>
      <c r="K310" s="33"/>
      <c r="L310" s="33"/>
      <c r="M310" s="33"/>
      <c r="N310" s="34"/>
      <c r="O310" s="34"/>
      <c r="P310" s="35"/>
    </row>
    <row r="311" spans="1:16" ht="20.25" x14ac:dyDescent="0.25">
      <c r="A311" s="32"/>
      <c r="B311" s="36"/>
      <c r="C311" s="37"/>
      <c r="D311" s="37"/>
      <c r="E311" s="37"/>
      <c r="F311" s="37"/>
      <c r="G311" s="37"/>
      <c r="H311" s="39"/>
      <c r="I311" s="33"/>
      <c r="J311" s="39" t="s">
        <v>246</v>
      </c>
      <c r="K311" s="33"/>
      <c r="L311" s="39" t="s">
        <v>150</v>
      </c>
      <c r="M311" s="33"/>
      <c r="N311" s="39"/>
      <c r="O311" s="34"/>
      <c r="P311" s="40" t="s">
        <v>150</v>
      </c>
    </row>
    <row r="312" spans="1:16" ht="20.25" x14ac:dyDescent="0.25">
      <c r="A312" s="47"/>
      <c r="B312" s="44" t="s">
        <v>331</v>
      </c>
      <c r="C312" s="41" t="s">
        <v>150</v>
      </c>
      <c r="D312" s="59"/>
      <c r="E312" s="38"/>
      <c r="F312" s="59"/>
      <c r="G312" s="38"/>
      <c r="H312" s="41"/>
      <c r="I312" s="38"/>
      <c r="J312" s="38">
        <v>2</v>
      </c>
      <c r="K312" s="38"/>
      <c r="L312" s="38">
        <v>1</v>
      </c>
      <c r="M312" s="38"/>
      <c r="N312" s="43"/>
      <c r="O312" s="43" t="s">
        <v>167</v>
      </c>
      <c r="P312" s="42">
        <f>J312</f>
        <v>2</v>
      </c>
    </row>
    <row r="313" spans="1:16" ht="20.25" x14ac:dyDescent="0.25">
      <c r="A313" s="32"/>
      <c r="B313" s="36"/>
      <c r="C313" s="37"/>
      <c r="D313" s="37"/>
      <c r="E313" s="37"/>
      <c r="F313" s="37"/>
      <c r="G313" s="37"/>
      <c r="H313" s="35"/>
      <c r="I313" s="35"/>
      <c r="J313" s="33"/>
      <c r="K313" s="33"/>
      <c r="L313" s="33"/>
      <c r="M313" s="33"/>
      <c r="N313" s="34"/>
      <c r="O313" s="34"/>
      <c r="P313" s="35"/>
    </row>
    <row r="314" spans="1:16" ht="20.25" x14ac:dyDescent="0.25">
      <c r="A314" s="32" t="s">
        <v>124</v>
      </c>
      <c r="B314" s="179" t="s">
        <v>632</v>
      </c>
      <c r="C314" s="179"/>
      <c r="D314" s="179"/>
      <c r="E314" s="179"/>
      <c r="F314" s="179"/>
      <c r="G314" s="179"/>
      <c r="H314" s="179"/>
      <c r="I314" s="179"/>
      <c r="J314" s="180" t="s">
        <v>148</v>
      </c>
      <c r="K314" s="180"/>
      <c r="L314" s="180"/>
      <c r="M314" s="132"/>
      <c r="N314" s="34">
        <f>SUM(P317:P317)</f>
        <v>2</v>
      </c>
      <c r="O314" s="34"/>
      <c r="P314" s="35" t="s">
        <v>179</v>
      </c>
    </row>
    <row r="315" spans="1:16" ht="20.25" x14ac:dyDescent="0.25">
      <c r="A315" s="32"/>
      <c r="B315" s="131"/>
      <c r="C315" s="131"/>
      <c r="D315" s="131"/>
      <c r="E315" s="131"/>
      <c r="F315" s="131"/>
      <c r="G315" s="131"/>
      <c r="H315" s="46"/>
      <c r="I315" s="46"/>
      <c r="J315" s="132"/>
      <c r="K315" s="132"/>
      <c r="L315" s="132"/>
      <c r="M315" s="132"/>
      <c r="N315" s="34"/>
      <c r="O315" s="34"/>
      <c r="P315" s="35"/>
    </row>
    <row r="316" spans="1:16" ht="20.25" x14ac:dyDescent="0.25">
      <c r="A316" s="32"/>
      <c r="B316" s="131"/>
      <c r="C316" s="37"/>
      <c r="D316" s="37"/>
      <c r="E316" s="37"/>
      <c r="F316" s="37"/>
      <c r="G316" s="37"/>
      <c r="H316" s="39"/>
      <c r="I316" s="132"/>
      <c r="J316" s="39" t="s">
        <v>246</v>
      </c>
      <c r="K316" s="132"/>
      <c r="L316" s="39" t="s">
        <v>150</v>
      </c>
      <c r="M316" s="132"/>
      <c r="N316" s="39"/>
      <c r="O316" s="34"/>
      <c r="P316" s="40" t="s">
        <v>150</v>
      </c>
    </row>
    <row r="317" spans="1:16" ht="20.25" x14ac:dyDescent="0.25">
      <c r="A317" s="47"/>
      <c r="B317" s="44" t="s">
        <v>331</v>
      </c>
      <c r="C317" s="41" t="s">
        <v>150</v>
      </c>
      <c r="D317" s="59"/>
      <c r="E317" s="38"/>
      <c r="F317" s="59"/>
      <c r="G317" s="38"/>
      <c r="H317" s="41"/>
      <c r="I317" s="38"/>
      <c r="J317" s="38">
        <v>2</v>
      </c>
      <c r="K317" s="38"/>
      <c r="L317" s="38">
        <v>1</v>
      </c>
      <c r="M317" s="38"/>
      <c r="N317" s="43"/>
      <c r="O317" s="43" t="s">
        <v>167</v>
      </c>
      <c r="P317" s="42">
        <f>J317</f>
        <v>2</v>
      </c>
    </row>
    <row r="318" spans="1:16" ht="20.25" x14ac:dyDescent="0.25">
      <c r="A318" s="32"/>
      <c r="B318" s="131"/>
      <c r="C318" s="37"/>
      <c r="D318" s="37"/>
      <c r="E318" s="37"/>
      <c r="F318" s="37"/>
      <c r="G318" s="37"/>
      <c r="H318" s="35"/>
      <c r="I318" s="35"/>
      <c r="J318" s="132"/>
      <c r="K318" s="132"/>
      <c r="L318" s="132"/>
      <c r="M318" s="132"/>
      <c r="N318" s="34"/>
      <c r="O318" s="34"/>
      <c r="P318" s="35"/>
    </row>
    <row r="319" spans="1:16" ht="20.25" x14ac:dyDescent="0.25">
      <c r="A319" s="32"/>
      <c r="B319" s="179"/>
      <c r="C319" s="179"/>
      <c r="D319" s="179"/>
      <c r="E319" s="179"/>
      <c r="F319" s="179"/>
      <c r="G319" s="179"/>
      <c r="H319" s="179"/>
      <c r="I319" s="179"/>
      <c r="J319" s="180"/>
      <c r="K319" s="180"/>
      <c r="L319" s="180"/>
      <c r="M319" s="33"/>
      <c r="N319" s="34"/>
      <c r="O319" s="34"/>
      <c r="P319" s="35"/>
    </row>
    <row r="320" spans="1:16" ht="20.25" x14ac:dyDescent="0.25">
      <c r="A320" s="32" t="s">
        <v>124</v>
      </c>
      <c r="B320" s="179" t="s">
        <v>111</v>
      </c>
      <c r="C320" s="179"/>
      <c r="D320" s="179"/>
      <c r="E320" s="179"/>
      <c r="F320" s="179"/>
      <c r="G320" s="179"/>
      <c r="H320" s="179"/>
      <c r="I320" s="179"/>
      <c r="J320" s="180" t="s">
        <v>148</v>
      </c>
      <c r="K320" s="180"/>
      <c r="L320" s="180"/>
      <c r="M320" s="33"/>
      <c r="N320" s="34">
        <f>SUM(P323:P323)</f>
        <v>2</v>
      </c>
      <c r="O320" s="34"/>
      <c r="P320" s="35" t="s">
        <v>179</v>
      </c>
    </row>
    <row r="321" spans="1:16" ht="20.25" x14ac:dyDescent="0.25">
      <c r="A321" s="32"/>
      <c r="B321" s="36"/>
      <c r="C321" s="36"/>
      <c r="D321" s="36"/>
      <c r="E321" s="36"/>
      <c r="F321" s="36"/>
      <c r="G321" s="36"/>
      <c r="H321" s="46"/>
      <c r="I321" s="46"/>
      <c r="J321" s="33"/>
      <c r="K321" s="33"/>
      <c r="L321" s="33"/>
      <c r="M321" s="33"/>
      <c r="N321" s="34"/>
      <c r="O321" s="34"/>
      <c r="P321" s="35"/>
    </row>
    <row r="322" spans="1:16" ht="20.25" x14ac:dyDescent="0.25">
      <c r="A322" s="32"/>
      <c r="B322" s="36"/>
      <c r="C322" s="37"/>
      <c r="D322" s="37"/>
      <c r="E322" s="37"/>
      <c r="F322" s="37"/>
      <c r="G322" s="37"/>
      <c r="H322" s="39"/>
      <c r="I322" s="33"/>
      <c r="J322" s="39" t="s">
        <v>246</v>
      </c>
      <c r="K322" s="33"/>
      <c r="L322" s="39"/>
      <c r="M322" s="33"/>
      <c r="N322" s="39"/>
      <c r="O322" s="34"/>
      <c r="P322" s="40" t="s">
        <v>150</v>
      </c>
    </row>
    <row r="323" spans="1:16" ht="20.25" x14ac:dyDescent="0.25">
      <c r="A323" s="47"/>
      <c r="B323" s="44" t="s">
        <v>260</v>
      </c>
      <c r="C323" s="41" t="s">
        <v>150</v>
      </c>
      <c r="D323" s="59"/>
      <c r="E323" s="38"/>
      <c r="F323" s="59"/>
      <c r="G323" s="38"/>
      <c r="H323" s="41"/>
      <c r="I323" s="38"/>
      <c r="J323" s="38">
        <v>2</v>
      </c>
      <c r="K323" s="38"/>
      <c r="L323" s="38"/>
      <c r="M323" s="38"/>
      <c r="N323" s="43"/>
      <c r="O323" s="43" t="s">
        <v>167</v>
      </c>
      <c r="P323" s="42">
        <f>J323</f>
        <v>2</v>
      </c>
    </row>
    <row r="324" spans="1:16" ht="20.25" x14ac:dyDescent="0.25">
      <c r="A324" s="32"/>
      <c r="B324" s="36"/>
      <c r="C324" s="37"/>
      <c r="D324" s="37"/>
      <c r="E324" s="37"/>
      <c r="F324" s="37"/>
      <c r="G324" s="37"/>
      <c r="H324" s="35"/>
      <c r="I324" s="35"/>
      <c r="J324" s="33"/>
      <c r="K324" s="33"/>
      <c r="L324" s="33"/>
      <c r="M324" s="33"/>
      <c r="N324" s="34"/>
      <c r="O324" s="34"/>
      <c r="P324" s="35"/>
    </row>
    <row r="325" spans="1:16" ht="20.25" x14ac:dyDescent="0.25">
      <c r="A325" s="32"/>
      <c r="B325" s="179"/>
      <c r="C325" s="179"/>
      <c r="D325" s="179"/>
      <c r="E325" s="179"/>
      <c r="F325" s="179"/>
      <c r="G325" s="179"/>
      <c r="H325" s="179"/>
      <c r="I325" s="179"/>
      <c r="J325" s="180"/>
      <c r="K325" s="180"/>
      <c r="L325" s="180"/>
      <c r="M325" s="33"/>
      <c r="N325" s="34"/>
      <c r="O325" s="34"/>
      <c r="P325" s="35"/>
    </row>
    <row r="326" spans="1:16" ht="20.25" x14ac:dyDescent="0.25">
      <c r="A326" s="32" t="s">
        <v>125</v>
      </c>
      <c r="B326" s="179" t="s">
        <v>114</v>
      </c>
      <c r="C326" s="179"/>
      <c r="D326" s="179"/>
      <c r="E326" s="179"/>
      <c r="F326" s="179"/>
      <c r="G326" s="179"/>
      <c r="H326" s="179"/>
      <c r="I326" s="179"/>
      <c r="J326" s="180" t="s">
        <v>148</v>
      </c>
      <c r="K326" s="180"/>
      <c r="L326" s="180"/>
      <c r="M326" s="33"/>
      <c r="N326" s="34">
        <f>SUM(P329:P329)</f>
        <v>1.08</v>
      </c>
      <c r="O326" s="34"/>
      <c r="P326" s="35" t="s">
        <v>42</v>
      </c>
    </row>
    <row r="327" spans="1:16" ht="20.25" x14ac:dyDescent="0.25">
      <c r="A327" s="32"/>
      <c r="B327" s="36"/>
      <c r="C327" s="36"/>
      <c r="D327" s="36"/>
      <c r="E327" s="36"/>
      <c r="F327" s="36"/>
      <c r="G327" s="36"/>
      <c r="H327" s="46"/>
      <c r="I327" s="46"/>
      <c r="J327" s="33"/>
      <c r="K327" s="33"/>
      <c r="L327" s="33"/>
      <c r="M327" s="33"/>
      <c r="N327" s="34"/>
      <c r="O327" s="34"/>
      <c r="P327" s="35"/>
    </row>
    <row r="328" spans="1:16" ht="20.25" x14ac:dyDescent="0.25">
      <c r="A328" s="32"/>
      <c r="B328" s="36"/>
      <c r="C328" s="37"/>
      <c r="D328" s="37"/>
      <c r="E328" s="37"/>
      <c r="F328" s="37"/>
      <c r="G328" s="37"/>
      <c r="H328" s="39" t="s">
        <v>171</v>
      </c>
      <c r="I328" s="33"/>
      <c r="J328" s="39" t="s">
        <v>251</v>
      </c>
      <c r="K328" s="33"/>
      <c r="L328" s="39" t="s">
        <v>261</v>
      </c>
      <c r="M328" s="33"/>
      <c r="N328" s="39"/>
      <c r="O328" s="34"/>
      <c r="P328" s="40" t="s">
        <v>267</v>
      </c>
    </row>
    <row r="329" spans="1:16" ht="20.25" x14ac:dyDescent="0.25">
      <c r="A329" s="47"/>
      <c r="B329" s="44" t="s">
        <v>262</v>
      </c>
      <c r="C329" s="41" t="s">
        <v>175</v>
      </c>
      <c r="D329" s="59"/>
      <c r="E329" s="38"/>
      <c r="F329" s="59"/>
      <c r="G329" s="38"/>
      <c r="H329" s="41">
        <v>2</v>
      </c>
      <c r="I329" s="38"/>
      <c r="J329" s="38">
        <v>0.6</v>
      </c>
      <c r="K329" s="38"/>
      <c r="L329" s="38">
        <v>0.9</v>
      </c>
      <c r="M329" s="38"/>
      <c r="N329" s="43"/>
      <c r="O329" s="43" t="s">
        <v>167</v>
      </c>
      <c r="P329" s="42">
        <f>H329*J329*L329</f>
        <v>1.08</v>
      </c>
    </row>
    <row r="330" spans="1:16" ht="20.25" x14ac:dyDescent="0.25">
      <c r="A330" s="32"/>
      <c r="B330" s="36"/>
      <c r="C330" s="37"/>
      <c r="D330" s="37"/>
      <c r="E330" s="37"/>
      <c r="F330" s="37"/>
      <c r="G330" s="37"/>
      <c r="H330" s="35"/>
      <c r="I330" s="35"/>
      <c r="J330" s="33"/>
      <c r="K330" s="33"/>
      <c r="L330" s="33"/>
      <c r="M330" s="33"/>
      <c r="N330" s="34"/>
      <c r="O330" s="34"/>
      <c r="P330" s="35"/>
    </row>
    <row r="331" spans="1:16" ht="20.25" x14ac:dyDescent="0.25">
      <c r="A331" s="32"/>
      <c r="B331" s="179"/>
      <c r="C331" s="179"/>
      <c r="D331" s="179"/>
      <c r="E331" s="179"/>
      <c r="F331" s="179"/>
      <c r="G331" s="179"/>
      <c r="H331" s="179"/>
      <c r="I331" s="179"/>
      <c r="J331" s="180"/>
      <c r="K331" s="180"/>
      <c r="L331" s="180"/>
      <c r="M331" s="33"/>
      <c r="N331" s="34"/>
      <c r="O331" s="34"/>
      <c r="P331" s="35"/>
    </row>
    <row r="332" spans="1:16" ht="20.25" x14ac:dyDescent="0.25">
      <c r="A332" s="32" t="s">
        <v>126</v>
      </c>
      <c r="B332" s="179" t="s">
        <v>115</v>
      </c>
      <c r="C332" s="179"/>
      <c r="D332" s="179"/>
      <c r="E332" s="179"/>
      <c r="F332" s="179"/>
      <c r="G332" s="179"/>
      <c r="H332" s="179"/>
      <c r="I332" s="179"/>
      <c r="J332" s="180" t="s">
        <v>148</v>
      </c>
      <c r="K332" s="180"/>
      <c r="L332" s="180"/>
      <c r="M332" s="33"/>
      <c r="N332" s="34">
        <f>SUM(P335:P335)</f>
        <v>2</v>
      </c>
      <c r="O332" s="34"/>
      <c r="P332" s="35" t="s">
        <v>150</v>
      </c>
    </row>
    <row r="333" spans="1:16" ht="20.25" x14ac:dyDescent="0.25">
      <c r="A333" s="32"/>
      <c r="B333" s="36"/>
      <c r="C333" s="36"/>
      <c r="D333" s="36"/>
      <c r="E333" s="36"/>
      <c r="F333" s="36"/>
      <c r="G333" s="36"/>
      <c r="H333" s="46"/>
      <c r="I333" s="46"/>
      <c r="J333" s="33"/>
      <c r="K333" s="33"/>
      <c r="L333" s="33"/>
      <c r="M333" s="33"/>
      <c r="N333" s="34"/>
      <c r="O333" s="34"/>
      <c r="P333" s="35"/>
    </row>
    <row r="334" spans="1:16" ht="20.25" x14ac:dyDescent="0.25">
      <c r="A334" s="32"/>
      <c r="B334" s="36"/>
      <c r="C334" s="37"/>
      <c r="D334" s="37"/>
      <c r="E334" s="37"/>
      <c r="F334" s="37"/>
      <c r="G334" s="37"/>
      <c r="H334" s="39" t="s">
        <v>171</v>
      </c>
      <c r="I334" s="33"/>
      <c r="J334" s="39"/>
      <c r="K334" s="33"/>
      <c r="L334" s="39"/>
      <c r="M334" s="33"/>
      <c r="N334" s="39"/>
      <c r="O334" s="34"/>
      <c r="P334" s="40" t="s">
        <v>150</v>
      </c>
    </row>
    <row r="335" spans="1:16" ht="20.25" x14ac:dyDescent="0.25">
      <c r="A335" s="47"/>
      <c r="B335" s="44" t="s">
        <v>263</v>
      </c>
      <c r="C335" s="41" t="s">
        <v>150</v>
      </c>
      <c r="D335" s="59"/>
      <c r="E335" s="38"/>
      <c r="F335" s="59"/>
      <c r="G335" s="38"/>
      <c r="H335" s="41">
        <v>2</v>
      </c>
      <c r="I335" s="38"/>
      <c r="J335" s="38"/>
      <c r="K335" s="38"/>
      <c r="L335" s="38"/>
      <c r="M335" s="38"/>
      <c r="N335" s="43"/>
      <c r="O335" s="43" t="s">
        <v>167</v>
      </c>
      <c r="P335" s="42">
        <f>H335</f>
        <v>2</v>
      </c>
    </row>
    <row r="336" spans="1:16" ht="20.25" x14ac:dyDescent="0.25">
      <c r="A336" s="32"/>
      <c r="B336" s="36"/>
      <c r="C336" s="37"/>
      <c r="D336" s="37"/>
      <c r="E336" s="37"/>
      <c r="F336" s="37"/>
      <c r="G336" s="37"/>
      <c r="H336" s="35"/>
      <c r="I336" s="35"/>
      <c r="J336" s="33"/>
      <c r="K336" s="33"/>
      <c r="L336" s="33"/>
      <c r="M336" s="33"/>
      <c r="N336" s="34"/>
      <c r="O336" s="34"/>
      <c r="P336" s="35"/>
    </row>
    <row r="337" spans="1:16" ht="20.25" x14ac:dyDescent="0.25">
      <c r="A337" s="32"/>
      <c r="B337" s="179"/>
      <c r="C337" s="179"/>
      <c r="D337" s="179"/>
      <c r="E337" s="179"/>
      <c r="F337" s="179"/>
      <c r="G337" s="179"/>
      <c r="H337" s="179"/>
      <c r="I337" s="179"/>
      <c r="J337" s="180"/>
      <c r="K337" s="180"/>
      <c r="L337" s="180"/>
      <c r="M337" s="33"/>
      <c r="N337" s="34"/>
      <c r="O337" s="34"/>
      <c r="P337" s="35"/>
    </row>
    <row r="338" spans="1:16" ht="20.25" x14ac:dyDescent="0.25">
      <c r="A338" s="32" t="s">
        <v>129</v>
      </c>
      <c r="B338" s="179" t="s">
        <v>264</v>
      </c>
      <c r="C338" s="179"/>
      <c r="D338" s="179"/>
      <c r="E338" s="179"/>
      <c r="F338" s="179"/>
      <c r="G338" s="179"/>
      <c r="H338" s="179"/>
      <c r="I338" s="179"/>
      <c r="J338" s="180" t="s">
        <v>148</v>
      </c>
      <c r="K338" s="180"/>
      <c r="L338" s="180"/>
      <c r="M338" s="33"/>
      <c r="N338" s="34">
        <f>SUM(P341:P341)</f>
        <v>2</v>
      </c>
      <c r="O338" s="34"/>
      <c r="P338" s="35" t="s">
        <v>150</v>
      </c>
    </row>
    <row r="339" spans="1:16" ht="20.25" x14ac:dyDescent="0.25">
      <c r="A339" s="32"/>
      <c r="B339" s="36"/>
      <c r="C339" s="36"/>
      <c r="D339" s="36"/>
      <c r="E339" s="36"/>
      <c r="F339" s="36"/>
      <c r="G339" s="36"/>
      <c r="H339" s="46"/>
      <c r="I339" s="46"/>
      <c r="J339" s="33"/>
      <c r="K339" s="33"/>
      <c r="L339" s="33"/>
      <c r="M339" s="33"/>
      <c r="N339" s="34"/>
      <c r="O339" s="34"/>
      <c r="P339" s="35"/>
    </row>
    <row r="340" spans="1:16" ht="20.25" x14ac:dyDescent="0.25">
      <c r="A340" s="32"/>
      <c r="B340" s="36"/>
      <c r="C340" s="37"/>
      <c r="D340" s="37"/>
      <c r="E340" s="37"/>
      <c r="F340" s="37"/>
      <c r="G340" s="37"/>
      <c r="H340" s="39" t="s">
        <v>171</v>
      </c>
      <c r="I340" s="33"/>
      <c r="J340" s="39"/>
      <c r="K340" s="33"/>
      <c r="L340" s="39"/>
      <c r="M340" s="33"/>
      <c r="N340" s="39"/>
      <c r="O340" s="34"/>
      <c r="P340" s="40" t="s">
        <v>150</v>
      </c>
    </row>
    <row r="341" spans="1:16" ht="20.25" x14ac:dyDescent="0.25">
      <c r="A341" s="47"/>
      <c r="B341" s="44" t="s">
        <v>265</v>
      </c>
      <c r="C341" s="41" t="s">
        <v>150</v>
      </c>
      <c r="D341" s="59"/>
      <c r="E341" s="38"/>
      <c r="F341" s="59"/>
      <c r="G341" s="38"/>
      <c r="H341" s="41">
        <v>2</v>
      </c>
      <c r="I341" s="38"/>
      <c r="J341" s="38"/>
      <c r="K341" s="38"/>
      <c r="L341" s="38"/>
      <c r="M341" s="38"/>
      <c r="N341" s="43"/>
      <c r="O341" s="43" t="s">
        <v>167</v>
      </c>
      <c r="P341" s="42">
        <f>H341</f>
        <v>2</v>
      </c>
    </row>
    <row r="342" spans="1:16" ht="20.25" x14ac:dyDescent="0.25">
      <c r="A342" s="32"/>
      <c r="B342" s="36"/>
      <c r="C342" s="37"/>
      <c r="D342" s="37"/>
      <c r="E342" s="37"/>
      <c r="F342" s="37"/>
      <c r="G342" s="37"/>
      <c r="H342" s="35"/>
      <c r="I342" s="35"/>
      <c r="J342" s="33"/>
      <c r="K342" s="33"/>
      <c r="L342" s="33"/>
      <c r="M342" s="33"/>
      <c r="N342" s="34"/>
      <c r="O342" s="34"/>
      <c r="P342" s="35"/>
    </row>
    <row r="343" spans="1:16" ht="20.25" x14ac:dyDescent="0.25">
      <c r="A343" s="32"/>
      <c r="B343" s="179" t="s">
        <v>332</v>
      </c>
      <c r="C343" s="179"/>
      <c r="D343" s="179"/>
      <c r="E343" s="179"/>
      <c r="F343" s="179"/>
      <c r="G343" s="179"/>
      <c r="H343" s="179"/>
      <c r="I343" s="179"/>
      <c r="J343" s="180"/>
      <c r="K343" s="180"/>
      <c r="L343" s="180"/>
      <c r="M343" s="33"/>
      <c r="N343" s="34"/>
      <c r="O343" s="34"/>
      <c r="P343" s="35"/>
    </row>
    <row r="344" spans="1:16" ht="20.25" x14ac:dyDescent="0.25">
      <c r="A344" s="32" t="s">
        <v>132</v>
      </c>
      <c r="B344" s="179" t="s">
        <v>333</v>
      </c>
      <c r="C344" s="179"/>
      <c r="D344" s="179"/>
      <c r="E344" s="179"/>
      <c r="F344" s="179"/>
      <c r="G344" s="179"/>
      <c r="H344" s="179"/>
      <c r="I344" s="179"/>
      <c r="J344" s="180" t="s">
        <v>148</v>
      </c>
      <c r="K344" s="180"/>
      <c r="L344" s="180"/>
      <c r="M344" s="33"/>
      <c r="N344" s="34">
        <f>SUM(P347:P347)</f>
        <v>2</v>
      </c>
      <c r="O344" s="34"/>
      <c r="P344" s="35" t="s">
        <v>150</v>
      </c>
    </row>
    <row r="345" spans="1:16" ht="20.25" x14ac:dyDescent="0.25">
      <c r="A345" s="32"/>
      <c r="B345" s="36"/>
      <c r="C345" s="36"/>
      <c r="D345" s="36"/>
      <c r="E345" s="36"/>
      <c r="F345" s="36"/>
      <c r="G345" s="36"/>
      <c r="H345" s="46"/>
      <c r="I345" s="46"/>
      <c r="J345" s="33"/>
      <c r="K345" s="33"/>
      <c r="L345" s="33"/>
      <c r="M345" s="33"/>
      <c r="N345" s="34"/>
      <c r="O345" s="34"/>
      <c r="P345" s="35"/>
    </row>
    <row r="346" spans="1:16" ht="20.25" x14ac:dyDescent="0.25">
      <c r="A346" s="32"/>
      <c r="B346" s="36"/>
      <c r="C346" s="37"/>
      <c r="D346" s="37"/>
      <c r="E346" s="37"/>
      <c r="F346" s="37"/>
      <c r="G346" s="37"/>
      <c r="H346" s="39" t="s">
        <v>171</v>
      </c>
      <c r="I346" s="33"/>
      <c r="J346" s="39"/>
      <c r="K346" s="33"/>
      <c r="L346" s="39"/>
      <c r="M346" s="33"/>
      <c r="N346" s="39"/>
      <c r="O346" s="34"/>
      <c r="P346" s="40" t="s">
        <v>150</v>
      </c>
    </row>
    <row r="347" spans="1:16" ht="20.25" x14ac:dyDescent="0.25">
      <c r="A347" s="47"/>
      <c r="B347" s="44" t="s">
        <v>266</v>
      </c>
      <c r="C347" s="41" t="s">
        <v>150</v>
      </c>
      <c r="D347" s="59"/>
      <c r="E347" s="38"/>
      <c r="F347" s="59"/>
      <c r="G347" s="38"/>
      <c r="H347" s="41">
        <v>2</v>
      </c>
      <c r="I347" s="38"/>
      <c r="J347" s="38"/>
      <c r="K347" s="38"/>
      <c r="L347" s="38"/>
      <c r="M347" s="38"/>
      <c r="N347" s="43"/>
      <c r="O347" s="43" t="s">
        <v>167</v>
      </c>
      <c r="P347" s="42">
        <f>H347</f>
        <v>2</v>
      </c>
    </row>
    <row r="348" spans="1:16" ht="20.25" x14ac:dyDescent="0.25">
      <c r="A348" s="32"/>
      <c r="B348" s="36"/>
      <c r="C348" s="37"/>
      <c r="D348" s="37"/>
      <c r="E348" s="37"/>
      <c r="F348" s="37"/>
      <c r="G348" s="37"/>
      <c r="H348" s="35"/>
      <c r="I348" s="35"/>
      <c r="J348" s="33"/>
      <c r="K348" s="33"/>
      <c r="L348" s="33"/>
      <c r="M348" s="33"/>
      <c r="N348" s="34"/>
      <c r="O348" s="34"/>
      <c r="P348" s="35"/>
    </row>
    <row r="349" spans="1:16" ht="20.25" x14ac:dyDescent="0.25">
      <c r="A349" s="32"/>
      <c r="B349" s="179"/>
      <c r="C349" s="179"/>
      <c r="D349" s="179"/>
      <c r="E349" s="179"/>
      <c r="F349" s="179"/>
      <c r="G349" s="179"/>
      <c r="H349" s="179"/>
      <c r="I349" s="179"/>
      <c r="J349" s="180"/>
      <c r="K349" s="180"/>
      <c r="L349" s="180"/>
      <c r="M349" s="33"/>
      <c r="N349" s="34"/>
      <c r="O349" s="34"/>
      <c r="P349" s="35"/>
    </row>
    <row r="350" spans="1:16" ht="21" x14ac:dyDescent="0.5">
      <c r="A350" s="61"/>
      <c r="B350" s="61"/>
      <c r="C350" s="61"/>
      <c r="D350" s="61"/>
      <c r="E350" s="61"/>
      <c r="F350" s="61"/>
      <c r="G350" s="61"/>
      <c r="H350" s="61"/>
      <c r="I350" s="61"/>
      <c r="J350" s="61"/>
      <c r="K350" s="61"/>
      <c r="L350" s="61"/>
      <c r="M350" s="61"/>
      <c r="N350" s="61"/>
      <c r="O350" s="61"/>
      <c r="P350" s="61"/>
    </row>
    <row r="351" spans="1:16" ht="20.25" x14ac:dyDescent="0.25">
      <c r="A351" s="31">
        <v>12</v>
      </c>
      <c r="B351" s="181" t="s">
        <v>116</v>
      </c>
      <c r="C351" s="181"/>
      <c r="D351" s="181"/>
      <c r="E351" s="181"/>
      <c r="F351" s="181"/>
      <c r="G351" s="181"/>
      <c r="H351" s="181"/>
      <c r="I351" s="181"/>
      <c r="J351" s="181"/>
      <c r="K351" s="181"/>
      <c r="L351" s="181"/>
      <c r="M351" s="181"/>
      <c r="N351" s="181"/>
      <c r="O351" s="181"/>
      <c r="P351" s="181"/>
    </row>
    <row r="352" spans="1:16" ht="20.25" x14ac:dyDescent="0.25">
      <c r="A352" s="32" t="s">
        <v>302</v>
      </c>
      <c r="B352" s="179" t="s">
        <v>119</v>
      </c>
      <c r="C352" s="179"/>
      <c r="D352" s="179"/>
      <c r="E352" s="179"/>
      <c r="F352" s="179"/>
      <c r="G352" s="179"/>
      <c r="H352" s="179"/>
      <c r="I352" s="179"/>
      <c r="J352" s="180" t="s">
        <v>148</v>
      </c>
      <c r="K352" s="180"/>
      <c r="L352" s="180"/>
      <c r="M352" s="33"/>
      <c r="N352" s="34">
        <f>SUM(P354:P359)</f>
        <v>310.60000000000002</v>
      </c>
      <c r="O352" s="34"/>
      <c r="P352" s="35" t="s">
        <v>42</v>
      </c>
    </row>
    <row r="353" spans="1:16" ht="20.25" x14ac:dyDescent="0.25">
      <c r="A353" s="32"/>
      <c r="B353" s="36" t="s">
        <v>163</v>
      </c>
      <c r="C353" s="36"/>
      <c r="D353" s="36"/>
      <c r="E353" s="36"/>
      <c r="F353" s="36"/>
      <c r="G353" s="36"/>
      <c r="H353" s="46"/>
      <c r="I353" s="46"/>
      <c r="J353" s="33"/>
      <c r="K353" s="33"/>
      <c r="L353" s="33"/>
      <c r="M353" s="33"/>
      <c r="N353" s="34"/>
      <c r="O353" s="34"/>
      <c r="P353" s="40" t="s">
        <v>267</v>
      </c>
    </row>
    <row r="354" spans="1:16" ht="20.25" x14ac:dyDescent="0.25">
      <c r="A354" s="32"/>
      <c r="B354" s="44" t="s">
        <v>268</v>
      </c>
      <c r="C354" s="37"/>
      <c r="D354" s="37"/>
      <c r="E354" s="37"/>
      <c r="F354" s="37"/>
      <c r="G354" s="37"/>
      <c r="H354" s="39"/>
      <c r="I354" s="33"/>
      <c r="J354" s="39"/>
      <c r="K354" s="33"/>
      <c r="L354" s="39"/>
      <c r="M354" s="33"/>
      <c r="N354" s="39"/>
      <c r="O354" s="34"/>
      <c r="P354" s="42">
        <v>49</v>
      </c>
    </row>
    <row r="355" spans="1:16" ht="20.25" x14ac:dyDescent="0.25">
      <c r="A355" s="47"/>
      <c r="B355" s="44" t="s">
        <v>269</v>
      </c>
      <c r="C355" s="41"/>
      <c r="D355" s="59"/>
      <c r="E355" s="38"/>
      <c r="F355" s="59"/>
      <c r="G355" s="38"/>
      <c r="H355" s="41"/>
      <c r="I355" s="38"/>
      <c r="J355" s="38"/>
      <c r="K355" s="38"/>
      <c r="L355" s="38"/>
      <c r="M355" s="38"/>
      <c r="N355" s="43"/>
      <c r="O355" s="43"/>
      <c r="P355" s="42">
        <v>49</v>
      </c>
    </row>
    <row r="356" spans="1:16" ht="20.25" x14ac:dyDescent="0.25">
      <c r="A356" s="47"/>
      <c r="B356" s="44" t="s">
        <v>270</v>
      </c>
      <c r="C356" s="41"/>
      <c r="D356" s="59"/>
      <c r="E356" s="38"/>
      <c r="F356" s="59"/>
      <c r="G356" s="38"/>
      <c r="H356" s="41"/>
      <c r="I356" s="38"/>
      <c r="J356" s="38"/>
      <c r="K356" s="38"/>
      <c r="L356" s="38"/>
      <c r="M356" s="38"/>
      <c r="N356" s="43"/>
      <c r="O356" s="43"/>
      <c r="P356" s="42">
        <v>56.8</v>
      </c>
    </row>
    <row r="357" spans="1:16" ht="20.25" x14ac:dyDescent="0.25">
      <c r="A357" s="47"/>
      <c r="B357" s="44" t="s">
        <v>271</v>
      </c>
      <c r="C357" s="41"/>
      <c r="D357" s="59"/>
      <c r="E357" s="38"/>
      <c r="F357" s="59"/>
      <c r="G357" s="38"/>
      <c r="H357" s="41"/>
      <c r="I357" s="38"/>
      <c r="J357" s="38"/>
      <c r="K357" s="38"/>
      <c r="L357" s="38"/>
      <c r="M357" s="38"/>
      <c r="N357" s="43"/>
      <c r="O357" s="43"/>
      <c r="P357" s="42">
        <v>56.8</v>
      </c>
    </row>
    <row r="358" spans="1:16" ht="20.25" x14ac:dyDescent="0.25">
      <c r="A358" s="47"/>
      <c r="B358" s="44" t="s">
        <v>476</v>
      </c>
      <c r="C358" s="41"/>
      <c r="D358" s="59"/>
      <c r="E358" s="38"/>
      <c r="F358" s="59"/>
      <c r="G358" s="38"/>
      <c r="H358" s="41"/>
      <c r="I358" s="38"/>
      <c r="J358" s="38">
        <v>16.5</v>
      </c>
      <c r="K358" s="38"/>
      <c r="L358" s="38">
        <v>3</v>
      </c>
      <c r="M358" s="38"/>
      <c r="N358" s="43"/>
      <c r="O358" s="43"/>
      <c r="P358" s="42">
        <f>J358*L358</f>
        <v>49.5</v>
      </c>
    </row>
    <row r="359" spans="1:16" ht="20.25" x14ac:dyDescent="0.25">
      <c r="A359" s="47"/>
      <c r="B359" s="44" t="s">
        <v>477</v>
      </c>
      <c r="C359" s="41"/>
      <c r="D359" s="59"/>
      <c r="E359" s="38"/>
      <c r="F359" s="59"/>
      <c r="G359" s="38"/>
      <c r="H359" s="41"/>
      <c r="I359" s="38"/>
      <c r="J359" s="38">
        <v>16.5</v>
      </c>
      <c r="K359" s="38"/>
      <c r="L359" s="38">
        <v>3</v>
      </c>
      <c r="M359" s="38"/>
      <c r="N359" s="43"/>
      <c r="O359" s="43"/>
      <c r="P359" s="42">
        <f>J359*L359</f>
        <v>49.5</v>
      </c>
    </row>
    <row r="360" spans="1:16" ht="20.25" x14ac:dyDescent="0.25">
      <c r="A360" s="32" t="s">
        <v>303</v>
      </c>
      <c r="B360" s="179" t="s">
        <v>358</v>
      </c>
      <c r="C360" s="179"/>
      <c r="D360" s="179"/>
      <c r="E360" s="179"/>
      <c r="F360" s="179"/>
      <c r="G360" s="179"/>
      <c r="H360" s="179"/>
      <c r="I360" s="179"/>
      <c r="J360" s="180" t="s">
        <v>148</v>
      </c>
      <c r="K360" s="180"/>
      <c r="L360" s="180"/>
      <c r="M360" s="33"/>
      <c r="N360" s="34">
        <f>SUM(P362:P368)</f>
        <v>291.98700000000008</v>
      </c>
      <c r="O360" s="34"/>
      <c r="P360" s="35" t="s">
        <v>42</v>
      </c>
    </row>
    <row r="361" spans="1:16" ht="20.25" x14ac:dyDescent="0.25">
      <c r="A361" s="32"/>
      <c r="B361" s="36" t="s">
        <v>163</v>
      </c>
      <c r="C361" s="36"/>
      <c r="D361" s="36"/>
      <c r="E361" s="36"/>
      <c r="F361" s="36"/>
      <c r="G361" s="36"/>
      <c r="H361" s="46"/>
      <c r="I361" s="46"/>
      <c r="J361" s="33" t="s">
        <v>272</v>
      </c>
      <c r="K361" s="33"/>
      <c r="L361" s="33" t="s">
        <v>172</v>
      </c>
      <c r="M361" s="33"/>
      <c r="N361" s="34"/>
      <c r="O361" s="34"/>
      <c r="P361" s="40" t="s">
        <v>267</v>
      </c>
    </row>
    <row r="362" spans="1:16" ht="21" x14ac:dyDescent="0.5">
      <c r="A362" s="32"/>
      <c r="B362" s="44" t="s">
        <v>242</v>
      </c>
      <c r="C362" s="41" t="s">
        <v>175</v>
      </c>
      <c r="D362" s="37"/>
      <c r="E362" s="37"/>
      <c r="F362" s="37"/>
      <c r="G362" s="37"/>
      <c r="H362" s="39"/>
      <c r="I362" s="33"/>
      <c r="J362" s="60">
        <v>10.16</v>
      </c>
      <c r="K362" s="33"/>
      <c r="L362" s="60">
        <v>2.7</v>
      </c>
      <c r="M362" s="33"/>
      <c r="N362" s="39"/>
      <c r="O362" s="34"/>
      <c r="P362" s="61">
        <f>J362*L362</f>
        <v>27.432000000000002</v>
      </c>
    </row>
    <row r="363" spans="1:16" ht="21" x14ac:dyDescent="0.5">
      <c r="A363" s="47"/>
      <c r="B363" s="44" t="s">
        <v>273</v>
      </c>
      <c r="C363" s="41" t="s">
        <v>175</v>
      </c>
      <c r="D363" s="59"/>
      <c r="E363" s="38"/>
      <c r="F363" s="59"/>
      <c r="G363" s="38"/>
      <c r="H363" s="41"/>
      <c r="I363" s="38"/>
      <c r="J363" s="38">
        <v>14.1</v>
      </c>
      <c r="K363" s="38"/>
      <c r="L363" s="60">
        <v>2.7</v>
      </c>
      <c r="M363" s="38"/>
      <c r="N363" s="43"/>
      <c r="O363" s="43"/>
      <c r="P363" s="61">
        <f t="shared" ref="P363:P366" si="20">J363*L363</f>
        <v>38.07</v>
      </c>
    </row>
    <row r="364" spans="1:16" ht="21" x14ac:dyDescent="0.5">
      <c r="A364" s="47"/>
      <c r="B364" s="44" t="s">
        <v>274</v>
      </c>
      <c r="C364" s="41" t="s">
        <v>175</v>
      </c>
      <c r="D364" s="59"/>
      <c r="E364" s="38"/>
      <c r="F364" s="59"/>
      <c r="G364" s="38"/>
      <c r="H364" s="41"/>
      <c r="I364" s="38"/>
      <c r="J364" s="38">
        <v>14.22</v>
      </c>
      <c r="K364" s="38"/>
      <c r="L364" s="60">
        <v>2.7</v>
      </c>
      <c r="M364" s="38"/>
      <c r="N364" s="43"/>
      <c r="O364" s="43"/>
      <c r="P364" s="61">
        <f t="shared" si="20"/>
        <v>38.394000000000005</v>
      </c>
    </row>
    <row r="365" spans="1:16" ht="21" x14ac:dyDescent="0.5">
      <c r="A365" s="47"/>
      <c r="B365" s="44" t="s">
        <v>275</v>
      </c>
      <c r="C365" s="41" t="s">
        <v>175</v>
      </c>
      <c r="D365" s="59"/>
      <c r="E365" s="38"/>
      <c r="F365" s="59"/>
      <c r="G365" s="38"/>
      <c r="H365" s="41"/>
      <c r="I365" s="38"/>
      <c r="J365" s="38">
        <v>28.17</v>
      </c>
      <c r="K365" s="38"/>
      <c r="L365" s="60">
        <v>2.7</v>
      </c>
      <c r="M365" s="38"/>
      <c r="N365" s="43"/>
      <c r="O365" s="43"/>
      <c r="P365" s="61">
        <f t="shared" si="20"/>
        <v>76.059000000000012</v>
      </c>
    </row>
    <row r="366" spans="1:16" ht="21" x14ac:dyDescent="0.5">
      <c r="A366" s="61"/>
      <c r="B366" s="44" t="s">
        <v>276</v>
      </c>
      <c r="C366" s="41" t="s">
        <v>175</v>
      </c>
      <c r="D366" s="61"/>
      <c r="E366" s="61"/>
      <c r="F366" s="61"/>
      <c r="G366" s="61"/>
      <c r="H366" s="61"/>
      <c r="I366" s="61"/>
      <c r="J366" s="38">
        <v>28.16</v>
      </c>
      <c r="K366" s="61"/>
      <c r="L366" s="60">
        <v>2.7</v>
      </c>
      <c r="M366" s="61"/>
      <c r="N366" s="61"/>
      <c r="O366" s="61"/>
      <c r="P366" s="61">
        <f t="shared" si="20"/>
        <v>76.032000000000011</v>
      </c>
    </row>
    <row r="367" spans="1:16" ht="21" x14ac:dyDescent="0.5">
      <c r="A367" s="61"/>
      <c r="B367" s="44" t="s">
        <v>277</v>
      </c>
      <c r="C367" s="41" t="s">
        <v>175</v>
      </c>
      <c r="D367" s="61"/>
      <c r="E367" s="61"/>
      <c r="F367" s="61"/>
      <c r="G367" s="61"/>
      <c r="H367" s="61"/>
      <c r="I367" s="61"/>
      <c r="J367" s="61"/>
      <c r="K367" s="61"/>
      <c r="L367" s="61"/>
      <c r="M367" s="61"/>
      <c r="N367" s="61"/>
      <c r="O367" s="61"/>
      <c r="P367" s="61">
        <v>18</v>
      </c>
    </row>
    <row r="368" spans="1:16" ht="21" x14ac:dyDescent="0.5">
      <c r="A368" s="61"/>
      <c r="B368" s="44" t="s">
        <v>278</v>
      </c>
      <c r="C368" s="61"/>
      <c r="D368" s="61"/>
      <c r="E368" s="61"/>
      <c r="F368" s="61"/>
      <c r="G368" s="61"/>
      <c r="H368" s="61"/>
      <c r="I368" s="61"/>
      <c r="J368" s="61"/>
      <c r="K368" s="61"/>
      <c r="L368" s="61"/>
      <c r="M368" s="61"/>
      <c r="N368" s="61"/>
      <c r="O368" s="61"/>
      <c r="P368" s="61">
        <v>18</v>
      </c>
    </row>
    <row r="369" spans="1:16" ht="21" x14ac:dyDescent="0.5">
      <c r="A369" s="61"/>
      <c r="B369" s="44"/>
      <c r="C369" s="61"/>
      <c r="D369" s="61"/>
      <c r="E369" s="61"/>
      <c r="F369" s="61"/>
      <c r="G369" s="61"/>
      <c r="H369" s="61"/>
      <c r="I369" s="61"/>
      <c r="J369" s="61"/>
      <c r="K369" s="61"/>
      <c r="L369" s="61"/>
      <c r="M369" s="61"/>
      <c r="N369" s="61"/>
      <c r="O369" s="61"/>
      <c r="P369" s="61"/>
    </row>
    <row r="370" spans="1:16" ht="20.25" x14ac:dyDescent="0.25">
      <c r="A370" s="32" t="s">
        <v>305</v>
      </c>
      <c r="B370" s="179" t="s">
        <v>123</v>
      </c>
      <c r="C370" s="179"/>
      <c r="D370" s="179"/>
      <c r="E370" s="179"/>
      <c r="F370" s="179"/>
      <c r="G370" s="179"/>
      <c r="H370" s="179"/>
      <c r="I370" s="179"/>
      <c r="J370" s="180" t="s">
        <v>148</v>
      </c>
      <c r="K370" s="180"/>
      <c r="L370" s="180"/>
      <c r="M370" s="33"/>
      <c r="N370" s="34">
        <f>SUM(P372:P372)</f>
        <v>200</v>
      </c>
      <c r="O370" s="34"/>
      <c r="P370" s="35" t="s">
        <v>42</v>
      </c>
    </row>
    <row r="371" spans="1:16" ht="20.25" x14ac:dyDescent="0.25">
      <c r="A371" s="32"/>
      <c r="B371" s="36" t="s">
        <v>163</v>
      </c>
      <c r="C371" s="36"/>
      <c r="D371" s="36"/>
      <c r="E371" s="36"/>
      <c r="F371" s="36"/>
      <c r="G371" s="36"/>
      <c r="H371" s="46"/>
      <c r="I371" s="46"/>
      <c r="J371" s="33" t="s">
        <v>272</v>
      </c>
      <c r="K371" s="33"/>
      <c r="L371" s="33" t="s">
        <v>172</v>
      </c>
      <c r="M371" s="33"/>
      <c r="N371" s="34"/>
      <c r="O371" s="34"/>
      <c r="P371" s="40" t="s">
        <v>267</v>
      </c>
    </row>
    <row r="372" spans="1:16" ht="21" x14ac:dyDescent="0.5">
      <c r="A372" s="32"/>
      <c r="B372" s="44" t="s">
        <v>478</v>
      </c>
      <c r="C372" s="41" t="s">
        <v>175</v>
      </c>
      <c r="D372" s="37"/>
      <c r="E372" s="37"/>
      <c r="F372" s="37"/>
      <c r="G372" s="37"/>
      <c r="H372" s="39"/>
      <c r="I372" s="33"/>
      <c r="J372" s="60"/>
      <c r="K372" s="33"/>
      <c r="L372" s="60"/>
      <c r="M372" s="33"/>
      <c r="N372" s="39"/>
      <c r="O372" s="34"/>
      <c r="P372" s="61">
        <v>200</v>
      </c>
    </row>
    <row r="373" spans="1:16" ht="21" x14ac:dyDescent="0.5">
      <c r="A373" s="32"/>
      <c r="B373" s="44"/>
      <c r="C373" s="41"/>
      <c r="D373" s="37"/>
      <c r="E373" s="37"/>
      <c r="F373" s="37"/>
      <c r="G373" s="37"/>
      <c r="H373" s="39"/>
      <c r="I373" s="33"/>
      <c r="J373" s="60"/>
      <c r="K373" s="33"/>
      <c r="L373" s="60"/>
      <c r="M373" s="33"/>
      <c r="N373" s="39"/>
      <c r="O373" s="34"/>
      <c r="P373" s="61"/>
    </row>
    <row r="374" spans="1:16" ht="20.25" x14ac:dyDescent="0.25">
      <c r="A374" s="32" t="s">
        <v>306</v>
      </c>
      <c r="B374" s="179" t="s">
        <v>279</v>
      </c>
      <c r="C374" s="179"/>
      <c r="D374" s="179"/>
      <c r="E374" s="179"/>
      <c r="F374" s="179"/>
      <c r="G374" s="179"/>
      <c r="H374" s="179"/>
      <c r="I374" s="179"/>
      <c r="J374" s="180" t="s">
        <v>148</v>
      </c>
      <c r="K374" s="180"/>
      <c r="L374" s="180"/>
      <c r="M374" s="33"/>
      <c r="N374" s="34">
        <f>SUM(P376:P388)</f>
        <v>602.5870000000001</v>
      </c>
      <c r="O374" s="34"/>
      <c r="P374" s="35" t="s">
        <v>42</v>
      </c>
    </row>
    <row r="375" spans="1:16" ht="20.25" x14ac:dyDescent="0.25">
      <c r="A375" s="32"/>
      <c r="B375" s="36" t="s">
        <v>163</v>
      </c>
      <c r="C375" s="36"/>
      <c r="D375" s="36"/>
      <c r="E375" s="36"/>
      <c r="F375" s="36"/>
      <c r="G375" s="36"/>
      <c r="H375" s="46"/>
      <c r="I375" s="46"/>
      <c r="J375" s="33" t="s">
        <v>272</v>
      </c>
      <c r="K375" s="33"/>
      <c r="L375" s="33" t="s">
        <v>172</v>
      </c>
      <c r="M375" s="33"/>
      <c r="N375" s="34"/>
      <c r="O375" s="34"/>
      <c r="P375" s="40" t="s">
        <v>267</v>
      </c>
    </row>
    <row r="376" spans="1:16" ht="21" x14ac:dyDescent="0.5">
      <c r="A376" s="32"/>
      <c r="B376" s="44" t="s">
        <v>242</v>
      </c>
      <c r="C376" s="41" t="s">
        <v>175</v>
      </c>
      <c r="D376" s="37"/>
      <c r="E376" s="37"/>
      <c r="F376" s="37"/>
      <c r="G376" s="37"/>
      <c r="H376" s="39"/>
      <c r="I376" s="33"/>
      <c r="J376" s="60">
        <v>10.16</v>
      </c>
      <c r="K376" s="33"/>
      <c r="L376" s="60">
        <v>2.7</v>
      </c>
      <c r="M376" s="33"/>
      <c r="N376" s="39"/>
      <c r="O376" s="34"/>
      <c r="P376" s="61">
        <f>J376*L376</f>
        <v>27.432000000000002</v>
      </c>
    </row>
    <row r="377" spans="1:16" ht="21" x14ac:dyDescent="0.5">
      <c r="A377" s="47"/>
      <c r="B377" s="44" t="s">
        <v>273</v>
      </c>
      <c r="C377" s="41" t="s">
        <v>175</v>
      </c>
      <c r="D377" s="59"/>
      <c r="E377" s="38"/>
      <c r="F377" s="59"/>
      <c r="G377" s="38"/>
      <c r="H377" s="41"/>
      <c r="I377" s="38"/>
      <c r="J377" s="38">
        <v>14.1</v>
      </c>
      <c r="K377" s="38"/>
      <c r="L377" s="60">
        <v>2.7</v>
      </c>
      <c r="M377" s="38"/>
      <c r="N377" s="43"/>
      <c r="O377" s="43"/>
      <c r="P377" s="61">
        <f t="shared" ref="P377:P380" si="21">J377*L377</f>
        <v>38.07</v>
      </c>
    </row>
    <row r="378" spans="1:16" ht="21" x14ac:dyDescent="0.5">
      <c r="A378" s="47"/>
      <c r="B378" s="44" t="s">
        <v>274</v>
      </c>
      <c r="C378" s="41" t="s">
        <v>175</v>
      </c>
      <c r="D378" s="59"/>
      <c r="E378" s="38"/>
      <c r="F378" s="59"/>
      <c r="G378" s="38"/>
      <c r="H378" s="41"/>
      <c r="I378" s="38"/>
      <c r="J378" s="38">
        <v>14.22</v>
      </c>
      <c r="K378" s="38"/>
      <c r="L378" s="60">
        <v>2.7</v>
      </c>
      <c r="M378" s="38"/>
      <c r="N378" s="43"/>
      <c r="O378" s="43"/>
      <c r="P378" s="61">
        <f t="shared" si="21"/>
        <v>38.394000000000005</v>
      </c>
    </row>
    <row r="379" spans="1:16" ht="21" x14ac:dyDescent="0.5">
      <c r="A379" s="47"/>
      <c r="B379" s="44" t="s">
        <v>275</v>
      </c>
      <c r="C379" s="41" t="s">
        <v>175</v>
      </c>
      <c r="D379" s="59"/>
      <c r="E379" s="38"/>
      <c r="F379" s="59"/>
      <c r="G379" s="38"/>
      <c r="H379" s="41"/>
      <c r="I379" s="38"/>
      <c r="J379" s="38">
        <v>28.17</v>
      </c>
      <c r="K379" s="38"/>
      <c r="L379" s="60">
        <v>2.7</v>
      </c>
      <c r="M379" s="38"/>
      <c r="N379" s="43"/>
      <c r="O379" s="43"/>
      <c r="P379" s="61">
        <f t="shared" si="21"/>
        <v>76.059000000000012</v>
      </c>
    </row>
    <row r="380" spans="1:16" ht="21" x14ac:dyDescent="0.5">
      <c r="A380" s="61"/>
      <c r="B380" s="44" t="s">
        <v>276</v>
      </c>
      <c r="C380" s="41" t="s">
        <v>175</v>
      </c>
      <c r="D380" s="61"/>
      <c r="E380" s="61"/>
      <c r="F380" s="61"/>
      <c r="G380" s="61"/>
      <c r="H380" s="61"/>
      <c r="I380" s="61"/>
      <c r="J380" s="38">
        <v>28.16</v>
      </c>
      <c r="K380" s="61"/>
      <c r="L380" s="60">
        <v>2.7</v>
      </c>
      <c r="M380" s="61"/>
      <c r="N380" s="61"/>
      <c r="O380" s="61"/>
      <c r="P380" s="61">
        <f t="shared" si="21"/>
        <v>76.032000000000011</v>
      </c>
    </row>
    <row r="381" spans="1:16" ht="21" x14ac:dyDescent="0.5">
      <c r="A381" s="61"/>
      <c r="B381" s="44" t="s">
        <v>277</v>
      </c>
      <c r="C381" s="41" t="s">
        <v>175</v>
      </c>
      <c r="D381" s="61"/>
      <c r="E381" s="61"/>
      <c r="F381" s="61"/>
      <c r="G381" s="61"/>
      <c r="H381" s="61"/>
      <c r="I381" s="61"/>
      <c r="J381" s="61"/>
      <c r="K381" s="61"/>
      <c r="L381" s="61"/>
      <c r="M381" s="61"/>
      <c r="N381" s="61"/>
      <c r="O381" s="61"/>
      <c r="P381" s="61">
        <v>18</v>
      </c>
    </row>
    <row r="382" spans="1:16" ht="21" x14ac:dyDescent="0.5">
      <c r="A382" s="61"/>
      <c r="B382" s="44" t="s">
        <v>278</v>
      </c>
      <c r="C382" s="41" t="s">
        <v>175</v>
      </c>
      <c r="D382" s="61"/>
      <c r="E382" s="61"/>
      <c r="F382" s="61"/>
      <c r="G382" s="61"/>
      <c r="H382" s="61"/>
      <c r="I382" s="61"/>
      <c r="J382" s="61"/>
      <c r="K382" s="61"/>
      <c r="L382" s="61"/>
      <c r="M382" s="61"/>
      <c r="N382" s="61"/>
      <c r="O382" s="61"/>
      <c r="P382" s="61">
        <v>18</v>
      </c>
    </row>
    <row r="383" spans="1:16" ht="21" x14ac:dyDescent="0.5">
      <c r="A383" s="61"/>
      <c r="B383" s="44" t="s">
        <v>268</v>
      </c>
      <c r="C383" s="41" t="s">
        <v>175</v>
      </c>
      <c r="D383" s="37"/>
      <c r="E383" s="37"/>
      <c r="F383" s="37"/>
      <c r="G383" s="37"/>
      <c r="H383" s="39"/>
      <c r="I383" s="33"/>
      <c r="J383" s="39"/>
      <c r="K383" s="33"/>
      <c r="L383" s="39"/>
      <c r="M383" s="33"/>
      <c r="N383" s="39"/>
      <c r="O383" s="34"/>
      <c r="P383" s="42">
        <v>49</v>
      </c>
    </row>
    <row r="384" spans="1:16" ht="21" x14ac:dyDescent="0.5">
      <c r="A384" s="61"/>
      <c r="B384" s="44" t="s">
        <v>269</v>
      </c>
      <c r="C384" s="41" t="s">
        <v>175</v>
      </c>
      <c r="D384" s="59"/>
      <c r="E384" s="38"/>
      <c r="F384" s="59"/>
      <c r="G384" s="38"/>
      <c r="H384" s="41"/>
      <c r="I384" s="38"/>
      <c r="J384" s="38"/>
      <c r="K384" s="38"/>
      <c r="L384" s="38"/>
      <c r="M384" s="38"/>
      <c r="N384" s="43"/>
      <c r="O384" s="43"/>
      <c r="P384" s="42">
        <v>49</v>
      </c>
    </row>
    <row r="385" spans="1:16" ht="21" x14ac:dyDescent="0.5">
      <c r="A385" s="61"/>
      <c r="B385" s="44" t="s">
        <v>270</v>
      </c>
      <c r="C385" s="41" t="s">
        <v>175</v>
      </c>
      <c r="D385" s="59"/>
      <c r="E385" s="38"/>
      <c r="F385" s="59"/>
      <c r="G385" s="38"/>
      <c r="H385" s="41"/>
      <c r="I385" s="38"/>
      <c r="J385" s="38"/>
      <c r="K385" s="38"/>
      <c r="L385" s="38"/>
      <c r="M385" s="38"/>
      <c r="N385" s="43"/>
      <c r="O385" s="43"/>
      <c r="P385" s="42">
        <v>56.8</v>
      </c>
    </row>
    <row r="386" spans="1:16" ht="21" x14ac:dyDescent="0.5">
      <c r="A386" s="61"/>
      <c r="B386" s="44" t="s">
        <v>271</v>
      </c>
      <c r="C386" s="41" t="s">
        <v>175</v>
      </c>
      <c r="D386" s="59"/>
      <c r="E386" s="38"/>
      <c r="F386" s="59"/>
      <c r="G386" s="38"/>
      <c r="H386" s="41"/>
      <c r="I386" s="38"/>
      <c r="J386" s="38"/>
      <c r="K386" s="38"/>
      <c r="L386" s="38"/>
      <c r="M386" s="38"/>
      <c r="N386" s="43"/>
      <c r="O386" s="43"/>
      <c r="P386" s="42">
        <v>56.8</v>
      </c>
    </row>
    <row r="387" spans="1:16" ht="20.25" x14ac:dyDescent="0.25">
      <c r="A387" s="47"/>
      <c r="B387" s="44" t="s">
        <v>476</v>
      </c>
      <c r="C387" s="41"/>
      <c r="D387" s="59"/>
      <c r="E387" s="38"/>
      <c r="F387" s="59"/>
      <c r="G387" s="38"/>
      <c r="H387" s="41"/>
      <c r="I387" s="38"/>
      <c r="J387" s="38">
        <v>16.5</v>
      </c>
      <c r="K387" s="38"/>
      <c r="L387" s="38">
        <v>3</v>
      </c>
      <c r="M387" s="38"/>
      <c r="N387" s="43"/>
      <c r="O387" s="43"/>
      <c r="P387" s="42">
        <f>J387*L387</f>
        <v>49.5</v>
      </c>
    </row>
    <row r="388" spans="1:16" ht="20.25" x14ac:dyDescent="0.25">
      <c r="A388" s="47"/>
      <c r="B388" s="44" t="s">
        <v>477</v>
      </c>
      <c r="C388" s="41"/>
      <c r="D388" s="59"/>
      <c r="E388" s="38"/>
      <c r="F388" s="59"/>
      <c r="G388" s="38"/>
      <c r="H388" s="41"/>
      <c r="I388" s="38"/>
      <c r="J388" s="38">
        <v>16.5</v>
      </c>
      <c r="K388" s="38"/>
      <c r="L388" s="38">
        <v>3</v>
      </c>
      <c r="M388" s="38"/>
      <c r="N388" s="43"/>
      <c r="O388" s="43"/>
      <c r="P388" s="42">
        <f>J388*L388</f>
        <v>49.5</v>
      </c>
    </row>
    <row r="389" spans="1:16" ht="21" x14ac:dyDescent="0.5">
      <c r="A389" s="61"/>
      <c r="B389" s="61"/>
      <c r="C389" s="61"/>
      <c r="D389" s="61"/>
      <c r="E389" s="61"/>
      <c r="F389" s="61"/>
      <c r="G389" s="61"/>
      <c r="H389" s="61"/>
      <c r="I389" s="61"/>
      <c r="J389" s="61"/>
      <c r="K389" s="61"/>
      <c r="L389" s="61"/>
      <c r="M389" s="61"/>
      <c r="N389" s="61"/>
      <c r="O389" s="61"/>
      <c r="P389" s="61"/>
    </row>
    <row r="390" spans="1:16" ht="20.25" x14ac:dyDescent="0.25">
      <c r="A390" s="32" t="s">
        <v>307</v>
      </c>
      <c r="B390" s="179" t="s">
        <v>280</v>
      </c>
      <c r="C390" s="179"/>
      <c r="D390" s="179"/>
      <c r="E390" s="179"/>
      <c r="F390" s="179"/>
      <c r="G390" s="179"/>
      <c r="H390" s="179"/>
      <c r="I390" s="179"/>
      <c r="J390" s="180" t="s">
        <v>148</v>
      </c>
      <c r="K390" s="180"/>
      <c r="L390" s="180"/>
      <c r="M390" s="33"/>
      <c r="N390" s="34">
        <f>SUM(P392:P397)/2</f>
        <v>155.30000000000001</v>
      </c>
      <c r="O390" s="34"/>
      <c r="P390" s="35" t="s">
        <v>42</v>
      </c>
    </row>
    <row r="391" spans="1:16" ht="20.25" x14ac:dyDescent="0.25">
      <c r="A391" s="32"/>
      <c r="B391" s="36" t="s">
        <v>163</v>
      </c>
      <c r="C391" s="36"/>
      <c r="D391" s="36"/>
      <c r="E391" s="36"/>
      <c r="F391" s="36"/>
      <c r="G391" s="36"/>
      <c r="H391" s="46"/>
      <c r="I391" s="46"/>
      <c r="J391" s="33"/>
      <c r="K391" s="33"/>
      <c r="L391" s="33"/>
      <c r="M391" s="33"/>
      <c r="N391" s="34"/>
      <c r="O391" s="34"/>
      <c r="P391" s="40" t="s">
        <v>267</v>
      </c>
    </row>
    <row r="392" spans="1:16" ht="21" x14ac:dyDescent="0.5">
      <c r="A392" s="61"/>
      <c r="B392" s="44" t="s">
        <v>268</v>
      </c>
      <c r="C392" s="37"/>
      <c r="D392" s="37"/>
      <c r="E392" s="37"/>
      <c r="F392" s="37"/>
      <c r="G392" s="37"/>
      <c r="H392" s="39"/>
      <c r="I392" s="33"/>
      <c r="J392" s="39"/>
      <c r="K392" s="33"/>
      <c r="L392" s="39"/>
      <c r="M392" s="33"/>
      <c r="N392" s="39"/>
      <c r="O392" s="34"/>
      <c r="P392" s="42">
        <v>49</v>
      </c>
    </row>
    <row r="393" spans="1:16" ht="21" x14ac:dyDescent="0.5">
      <c r="A393" s="61"/>
      <c r="B393" s="44" t="s">
        <v>269</v>
      </c>
      <c r="C393" s="41"/>
      <c r="D393" s="59"/>
      <c r="E393" s="38"/>
      <c r="F393" s="59"/>
      <c r="G393" s="38"/>
      <c r="H393" s="41"/>
      <c r="I393" s="38"/>
      <c r="J393" s="38"/>
      <c r="K393" s="38"/>
      <c r="L393" s="38"/>
      <c r="M393" s="38"/>
      <c r="N393" s="43"/>
      <c r="O393" s="43"/>
      <c r="P393" s="42">
        <v>49</v>
      </c>
    </row>
    <row r="394" spans="1:16" ht="21" x14ac:dyDescent="0.5">
      <c r="A394" s="61"/>
      <c r="B394" s="44" t="s">
        <v>270</v>
      </c>
      <c r="C394" s="41"/>
      <c r="D394" s="59"/>
      <c r="E394" s="38"/>
      <c r="F394" s="59"/>
      <c r="G394" s="38"/>
      <c r="H394" s="41"/>
      <c r="I394" s="38"/>
      <c r="J394" s="38"/>
      <c r="K394" s="38"/>
      <c r="L394" s="38"/>
      <c r="M394" s="38"/>
      <c r="N394" s="43"/>
      <c r="O394" s="43"/>
      <c r="P394" s="42">
        <v>56.8</v>
      </c>
    </row>
    <row r="395" spans="1:16" ht="21" x14ac:dyDescent="0.5">
      <c r="A395" s="61"/>
      <c r="B395" s="44" t="s">
        <v>271</v>
      </c>
      <c r="C395" s="41"/>
      <c r="D395" s="59"/>
      <c r="E395" s="38"/>
      <c r="F395" s="59"/>
      <c r="G395" s="38"/>
      <c r="H395" s="41"/>
      <c r="I395" s="38"/>
      <c r="J395" s="38"/>
      <c r="K395" s="38"/>
      <c r="L395" s="38"/>
      <c r="M395" s="38"/>
      <c r="N395" s="43"/>
      <c r="O395" s="43"/>
      <c r="P395" s="42">
        <v>56.8</v>
      </c>
    </row>
    <row r="396" spans="1:16" ht="20.25" x14ac:dyDescent="0.25">
      <c r="A396" s="47"/>
      <c r="B396" s="44" t="s">
        <v>476</v>
      </c>
      <c r="C396" s="41"/>
      <c r="D396" s="59"/>
      <c r="E396" s="38"/>
      <c r="F396" s="59"/>
      <c r="G396" s="38"/>
      <c r="H396" s="41"/>
      <c r="I396" s="38"/>
      <c r="J396" s="38">
        <v>16.5</v>
      </c>
      <c r="K396" s="38"/>
      <c r="L396" s="38">
        <v>3</v>
      </c>
      <c r="M396" s="38"/>
      <c r="N396" s="43"/>
      <c r="O396" s="43"/>
      <c r="P396" s="42">
        <f>J396*L396</f>
        <v>49.5</v>
      </c>
    </row>
    <row r="397" spans="1:16" ht="20.25" x14ac:dyDescent="0.25">
      <c r="A397" s="47"/>
      <c r="B397" s="44" t="s">
        <v>477</v>
      </c>
      <c r="C397" s="41"/>
      <c r="D397" s="59"/>
      <c r="E397" s="38"/>
      <c r="F397" s="59"/>
      <c r="G397" s="38"/>
      <c r="H397" s="41"/>
      <c r="I397" s="38"/>
      <c r="J397" s="38">
        <v>16.5</v>
      </c>
      <c r="K397" s="38"/>
      <c r="L397" s="38">
        <v>3</v>
      </c>
      <c r="M397" s="38"/>
      <c r="N397" s="43"/>
      <c r="O397" s="43"/>
      <c r="P397" s="42">
        <f>J397*L397</f>
        <v>49.5</v>
      </c>
    </row>
    <row r="398" spans="1:16" ht="21" x14ac:dyDescent="0.5">
      <c r="A398" s="61"/>
      <c r="B398" s="61"/>
      <c r="C398" s="61"/>
      <c r="D398" s="61"/>
      <c r="E398" s="61"/>
      <c r="F398" s="61"/>
      <c r="G398" s="61"/>
      <c r="H398" s="61"/>
      <c r="I398" s="61"/>
      <c r="J398" s="61"/>
      <c r="K398" s="61"/>
      <c r="L398" s="61"/>
      <c r="M398" s="61"/>
      <c r="N398" s="61"/>
      <c r="O398" s="61"/>
      <c r="P398" s="61"/>
    </row>
    <row r="399" spans="1:16" ht="20.25" x14ac:dyDescent="0.25">
      <c r="A399" s="32" t="s">
        <v>308</v>
      </c>
      <c r="B399" s="179" t="s">
        <v>128</v>
      </c>
      <c r="C399" s="179"/>
      <c r="D399" s="179"/>
      <c r="E399" s="179"/>
      <c r="F399" s="179"/>
      <c r="G399" s="179"/>
      <c r="H399" s="179"/>
      <c r="I399" s="179"/>
      <c r="J399" s="180" t="s">
        <v>148</v>
      </c>
      <c r="K399" s="180"/>
      <c r="L399" s="180"/>
      <c r="M399" s="33"/>
      <c r="N399" s="34">
        <f>SUM(P401:P403)</f>
        <v>28.560000000000002</v>
      </c>
      <c r="O399" s="34"/>
      <c r="P399" s="35" t="s">
        <v>42</v>
      </c>
    </row>
    <row r="400" spans="1:16" ht="20.25" x14ac:dyDescent="0.25">
      <c r="A400" s="32"/>
      <c r="B400" s="36" t="s">
        <v>163</v>
      </c>
      <c r="C400" s="36"/>
      <c r="D400" s="36"/>
      <c r="E400" s="36"/>
      <c r="F400" s="36"/>
      <c r="G400" s="36"/>
      <c r="H400" s="46"/>
      <c r="I400" s="46"/>
      <c r="J400" s="33" t="s">
        <v>281</v>
      </c>
      <c r="K400" s="33"/>
      <c r="L400" s="33" t="s">
        <v>267</v>
      </c>
      <c r="M400" s="33"/>
      <c r="N400" s="34"/>
      <c r="O400" s="34"/>
      <c r="P400" s="40" t="s">
        <v>267</v>
      </c>
    </row>
    <row r="401" spans="1:16" ht="21" x14ac:dyDescent="0.5">
      <c r="A401" s="61"/>
      <c r="B401" s="44" t="s">
        <v>282</v>
      </c>
      <c r="C401" s="37"/>
      <c r="D401" s="37"/>
      <c r="E401" s="37"/>
      <c r="F401" s="37"/>
      <c r="G401" s="37"/>
      <c r="H401" s="39"/>
      <c r="I401" s="33"/>
      <c r="J401" s="38">
        <v>2</v>
      </c>
      <c r="K401" s="33"/>
      <c r="L401" s="38">
        <v>8.16</v>
      </c>
      <c r="M401" s="33"/>
      <c r="N401" s="39"/>
      <c r="O401" s="34"/>
      <c r="P401" s="61">
        <f>J401*L401</f>
        <v>16.32</v>
      </c>
    </row>
    <row r="402" spans="1:16" ht="21" x14ac:dyDescent="0.5">
      <c r="A402" s="61"/>
      <c r="B402" s="44" t="s">
        <v>283</v>
      </c>
      <c r="C402" s="41"/>
      <c r="D402" s="59"/>
      <c r="E402" s="38"/>
      <c r="F402" s="59"/>
      <c r="G402" s="38"/>
      <c r="H402" s="41"/>
      <c r="I402" s="38"/>
      <c r="J402" s="38">
        <v>2</v>
      </c>
      <c r="K402" s="38"/>
      <c r="L402" s="38">
        <v>4.08</v>
      </c>
      <c r="M402" s="38"/>
      <c r="N402" s="43"/>
      <c r="O402" s="43"/>
      <c r="P402" s="61">
        <f t="shared" ref="P402:P403" si="22">J402*L402</f>
        <v>8.16</v>
      </c>
    </row>
    <row r="403" spans="1:16" ht="21" x14ac:dyDescent="0.5">
      <c r="A403" s="61"/>
      <c r="B403" s="44" t="s">
        <v>284</v>
      </c>
      <c r="C403" s="41"/>
      <c r="D403" s="59"/>
      <c r="E403" s="38"/>
      <c r="F403" s="59"/>
      <c r="G403" s="38"/>
      <c r="H403" s="41"/>
      <c r="I403" s="38"/>
      <c r="J403" s="38">
        <v>2</v>
      </c>
      <c r="K403" s="38"/>
      <c r="L403" s="38">
        <v>2.04</v>
      </c>
      <c r="M403" s="38"/>
      <c r="N403" s="43"/>
      <c r="O403" s="43"/>
      <c r="P403" s="61">
        <f t="shared" si="22"/>
        <v>4.08</v>
      </c>
    </row>
    <row r="404" spans="1:16" ht="21" x14ac:dyDescent="0.5">
      <c r="A404" s="61"/>
      <c r="B404" s="61"/>
      <c r="C404" s="61"/>
      <c r="D404" s="61"/>
      <c r="E404" s="61"/>
      <c r="F404" s="61"/>
      <c r="G404" s="61"/>
      <c r="H404" s="61"/>
      <c r="I404" s="61"/>
      <c r="J404" s="61"/>
      <c r="K404" s="61"/>
      <c r="L404" s="61"/>
      <c r="M404" s="61"/>
      <c r="N404" s="61"/>
      <c r="O404" s="61"/>
      <c r="P404" s="61"/>
    </row>
    <row r="405" spans="1:16" ht="20.25" x14ac:dyDescent="0.25">
      <c r="A405" s="32" t="s">
        <v>309</v>
      </c>
      <c r="B405" s="179" t="s">
        <v>131</v>
      </c>
      <c r="C405" s="179"/>
      <c r="D405" s="179"/>
      <c r="E405" s="179"/>
      <c r="F405" s="179"/>
      <c r="G405" s="179"/>
      <c r="H405" s="179"/>
      <c r="I405" s="179"/>
      <c r="J405" s="180" t="s">
        <v>148</v>
      </c>
      <c r="K405" s="180"/>
      <c r="L405" s="180"/>
      <c r="M405" s="33"/>
      <c r="N405" s="34">
        <f>SUM(P407:P410)</f>
        <v>10.6</v>
      </c>
      <c r="O405" s="34"/>
      <c r="P405" s="35" t="s">
        <v>42</v>
      </c>
    </row>
    <row r="406" spans="1:16" ht="20.25" x14ac:dyDescent="0.25">
      <c r="A406" s="32"/>
      <c r="B406" s="36" t="s">
        <v>163</v>
      </c>
      <c r="C406" s="36"/>
      <c r="D406" s="36"/>
      <c r="E406" s="36"/>
      <c r="F406" s="36"/>
      <c r="G406" s="36"/>
      <c r="H406" s="46"/>
      <c r="I406" s="46"/>
      <c r="J406" s="33" t="s">
        <v>281</v>
      </c>
      <c r="K406" s="33"/>
      <c r="L406" s="33" t="s">
        <v>267</v>
      </c>
      <c r="M406" s="33"/>
      <c r="N406" s="34"/>
      <c r="O406" s="34"/>
      <c r="P406" s="40" t="s">
        <v>267</v>
      </c>
    </row>
    <row r="407" spans="1:16" ht="21" x14ac:dyDescent="0.5">
      <c r="A407" s="61"/>
      <c r="B407" s="44" t="s">
        <v>285</v>
      </c>
      <c r="C407" s="37"/>
      <c r="D407" s="37"/>
      <c r="E407" s="37"/>
      <c r="F407" s="37"/>
      <c r="G407" s="37"/>
      <c r="H407" s="39"/>
      <c r="I407" s="33"/>
      <c r="J407" s="38">
        <v>1</v>
      </c>
      <c r="K407" s="33"/>
      <c r="L407" s="39"/>
      <c r="M407" s="33"/>
      <c r="N407" s="39"/>
      <c r="O407" s="34"/>
      <c r="P407" s="61">
        <v>3.51</v>
      </c>
    </row>
    <row r="408" spans="1:16" ht="21" x14ac:dyDescent="0.5">
      <c r="A408" s="61"/>
      <c r="B408" s="44" t="s">
        <v>286</v>
      </c>
      <c r="C408" s="41"/>
      <c r="D408" s="59"/>
      <c r="E408" s="38"/>
      <c r="F408" s="59"/>
      <c r="G408" s="38"/>
      <c r="H408" s="41"/>
      <c r="I408" s="38"/>
      <c r="J408" s="38">
        <v>1</v>
      </c>
      <c r="K408" s="38"/>
      <c r="L408" s="38"/>
      <c r="M408" s="38"/>
      <c r="N408" s="43"/>
      <c r="O408" s="43"/>
      <c r="P408" s="42">
        <v>1.25</v>
      </c>
    </row>
    <row r="409" spans="1:16" ht="21" x14ac:dyDescent="0.5">
      <c r="A409" s="61"/>
      <c r="B409" s="44" t="s">
        <v>287</v>
      </c>
      <c r="C409" s="41"/>
      <c r="D409" s="59"/>
      <c r="E409" s="38"/>
      <c r="F409" s="59"/>
      <c r="G409" s="38"/>
      <c r="H409" s="41"/>
      <c r="I409" s="38"/>
      <c r="J409" s="38">
        <v>1</v>
      </c>
      <c r="K409" s="38"/>
      <c r="L409" s="38"/>
      <c r="M409" s="38"/>
      <c r="N409" s="43"/>
      <c r="O409" s="43"/>
      <c r="P409" s="42">
        <v>3.93</v>
      </c>
    </row>
    <row r="410" spans="1:16" ht="21" x14ac:dyDescent="0.5">
      <c r="A410" s="61"/>
      <c r="B410" s="44" t="s">
        <v>288</v>
      </c>
      <c r="C410" s="41"/>
      <c r="D410" s="59"/>
      <c r="E410" s="38"/>
      <c r="F410" s="59"/>
      <c r="G410" s="38"/>
      <c r="H410" s="41"/>
      <c r="I410" s="38"/>
      <c r="J410" s="38">
        <v>1</v>
      </c>
      <c r="K410" s="38"/>
      <c r="L410" s="38"/>
      <c r="M410" s="38"/>
      <c r="N410" s="43"/>
      <c r="O410" s="43"/>
      <c r="P410" s="42">
        <v>1.91</v>
      </c>
    </row>
    <row r="411" spans="1:16" ht="21" x14ac:dyDescent="0.5">
      <c r="A411" s="61"/>
      <c r="B411" s="61"/>
      <c r="C411" s="61"/>
      <c r="D411" s="61"/>
      <c r="E411" s="61"/>
      <c r="F411" s="61"/>
      <c r="G411" s="61"/>
      <c r="H411" s="61"/>
      <c r="I411" s="61"/>
      <c r="J411" s="61"/>
      <c r="K411" s="61"/>
      <c r="L411" s="61"/>
      <c r="M411" s="61"/>
      <c r="N411" s="61"/>
      <c r="O411" s="61"/>
      <c r="P411" s="61"/>
    </row>
    <row r="412" spans="1:16" ht="20.25" x14ac:dyDescent="0.25">
      <c r="A412" s="32" t="s">
        <v>310</v>
      </c>
      <c r="B412" s="179" t="s">
        <v>134</v>
      </c>
      <c r="C412" s="179"/>
      <c r="D412" s="179"/>
      <c r="E412" s="179"/>
      <c r="F412" s="179"/>
      <c r="G412" s="179"/>
      <c r="H412" s="179"/>
      <c r="I412" s="179"/>
      <c r="J412" s="180" t="s">
        <v>148</v>
      </c>
      <c r="K412" s="180"/>
      <c r="L412" s="180"/>
      <c r="M412" s="33"/>
      <c r="N412" s="34">
        <f>SUM(P414:P415)</f>
        <v>28.221344000000006</v>
      </c>
      <c r="O412" s="34"/>
      <c r="P412" s="35" t="s">
        <v>42</v>
      </c>
    </row>
    <row r="413" spans="1:16" ht="20.25" x14ac:dyDescent="0.25">
      <c r="A413" s="32"/>
      <c r="B413" s="36" t="s">
        <v>163</v>
      </c>
      <c r="C413" s="36"/>
      <c r="D413" s="36"/>
      <c r="E413" s="36"/>
      <c r="F413" s="36"/>
      <c r="G413" s="36"/>
      <c r="H413" s="46"/>
      <c r="I413" s="46"/>
      <c r="J413" s="39" t="s">
        <v>281</v>
      </c>
      <c r="K413" s="33"/>
      <c r="L413" s="40" t="s">
        <v>233</v>
      </c>
      <c r="M413" s="33"/>
      <c r="N413" s="40" t="s">
        <v>172</v>
      </c>
      <c r="O413" s="34"/>
      <c r="P413" s="40" t="s">
        <v>267</v>
      </c>
    </row>
    <row r="414" spans="1:16" ht="21" x14ac:dyDescent="0.5">
      <c r="A414" s="61"/>
      <c r="B414" s="44" t="s">
        <v>289</v>
      </c>
      <c r="C414" s="37"/>
      <c r="D414" s="37"/>
      <c r="E414" s="37"/>
      <c r="F414" s="37"/>
      <c r="G414" s="37"/>
      <c r="H414" s="39"/>
      <c r="I414" s="33"/>
      <c r="J414" s="38">
        <v>2</v>
      </c>
      <c r="K414" s="33"/>
      <c r="L414" s="60">
        <v>9.56</v>
      </c>
      <c r="M414" s="33"/>
      <c r="N414" s="60">
        <v>1.1000000000000001</v>
      </c>
      <c r="O414" s="34"/>
      <c r="P414" s="61">
        <f>L414*N414*J414</f>
        <v>21.032000000000004</v>
      </c>
    </row>
    <row r="415" spans="1:16" ht="21" x14ac:dyDescent="0.5">
      <c r="A415" s="61"/>
      <c r="B415" s="44" t="s">
        <v>290</v>
      </c>
      <c r="C415" s="41"/>
      <c r="D415" s="59"/>
      <c r="E415" s="38"/>
      <c r="F415" s="59"/>
      <c r="G415" s="38"/>
      <c r="H415" s="41"/>
      <c r="I415" s="38"/>
      <c r="J415" s="38">
        <f>2*3.14*0.04</f>
        <v>0.25120000000000003</v>
      </c>
      <c r="K415" s="38"/>
      <c r="L415" s="61">
        <f>(5.86+ 1.2+7.25)*2</f>
        <v>28.62</v>
      </c>
      <c r="M415" s="38"/>
      <c r="N415" s="43"/>
      <c r="O415" s="43"/>
      <c r="P415" s="42">
        <f>J415*L415</f>
        <v>7.1893440000000011</v>
      </c>
    </row>
    <row r="416" spans="1:16" ht="21" x14ac:dyDescent="0.5">
      <c r="A416" s="61"/>
      <c r="B416" s="44"/>
      <c r="C416" s="41"/>
      <c r="D416" s="59"/>
      <c r="E416" s="38"/>
      <c r="F416" s="59"/>
      <c r="G416" s="38"/>
      <c r="H416" s="41"/>
      <c r="I416" s="38"/>
      <c r="J416" s="38"/>
      <c r="K416" s="38"/>
      <c r="L416" s="38"/>
      <c r="M416" s="38"/>
      <c r="N416" s="43"/>
      <c r="O416" s="43"/>
      <c r="P416" s="42"/>
    </row>
    <row r="417" spans="1:16" ht="20.25" x14ac:dyDescent="0.25">
      <c r="A417" s="31">
        <v>14</v>
      </c>
      <c r="B417" s="181" t="s">
        <v>136</v>
      </c>
      <c r="C417" s="181"/>
      <c r="D417" s="181"/>
      <c r="E417" s="181"/>
      <c r="F417" s="181"/>
      <c r="G417" s="181"/>
      <c r="H417" s="181"/>
      <c r="I417" s="181"/>
      <c r="J417" s="181"/>
      <c r="K417" s="181"/>
      <c r="L417" s="181"/>
      <c r="M417" s="181"/>
      <c r="N417" s="181"/>
      <c r="O417" s="181"/>
      <c r="P417" s="181"/>
    </row>
    <row r="418" spans="1:16" ht="23.25" customHeight="1" x14ac:dyDescent="0.25">
      <c r="A418" s="32" t="s">
        <v>141</v>
      </c>
      <c r="B418" s="179" t="s">
        <v>138</v>
      </c>
      <c r="C418" s="179"/>
      <c r="D418" s="179"/>
      <c r="E418" s="179"/>
      <c r="F418" s="179"/>
      <c r="G418" s="179"/>
      <c r="H418" s="179"/>
      <c r="I418" s="179"/>
      <c r="J418" s="180" t="s">
        <v>148</v>
      </c>
      <c r="K418" s="180"/>
      <c r="L418" s="180"/>
      <c r="M418" s="33"/>
      <c r="N418" s="34">
        <f>SUM(P420:P423)</f>
        <v>12</v>
      </c>
      <c r="O418" s="34"/>
      <c r="P418" s="35" t="s">
        <v>44</v>
      </c>
    </row>
    <row r="419" spans="1:16" ht="20.25" x14ac:dyDescent="0.25">
      <c r="A419" s="32"/>
      <c r="B419" s="36" t="s">
        <v>163</v>
      </c>
      <c r="C419" s="36"/>
      <c r="D419" s="36"/>
      <c r="E419" s="36"/>
      <c r="F419" s="36"/>
      <c r="G419" s="36"/>
      <c r="H419" s="46"/>
      <c r="I419" s="46"/>
      <c r="J419" s="39" t="s">
        <v>281</v>
      </c>
      <c r="K419" s="33"/>
      <c r="L419" s="40" t="s">
        <v>233</v>
      </c>
      <c r="M419" s="33"/>
      <c r="N419" s="40"/>
      <c r="O419" s="34"/>
      <c r="P419" s="40" t="s">
        <v>205</v>
      </c>
    </row>
    <row r="420" spans="1:16" ht="21" x14ac:dyDescent="0.5">
      <c r="A420" s="32"/>
      <c r="B420" s="44" t="s">
        <v>291</v>
      </c>
      <c r="C420" s="37"/>
      <c r="D420" s="37"/>
      <c r="E420" s="37"/>
      <c r="F420" s="37"/>
      <c r="G420" s="37"/>
      <c r="H420" s="39"/>
      <c r="I420" s="33"/>
      <c r="J420" s="38">
        <v>1</v>
      </c>
      <c r="K420" s="33"/>
      <c r="L420" s="60">
        <v>12</v>
      </c>
      <c r="M420" s="33"/>
      <c r="N420" s="60"/>
      <c r="O420" s="34"/>
      <c r="P420" s="61">
        <f>L420*J420</f>
        <v>12</v>
      </c>
    </row>
    <row r="421" spans="1:16" ht="20.25" x14ac:dyDescent="0.25">
      <c r="A421" s="47"/>
      <c r="B421" s="44"/>
      <c r="C421" s="41"/>
      <c r="D421" s="59"/>
      <c r="E421" s="38"/>
      <c r="F421" s="59"/>
      <c r="G421" s="38"/>
      <c r="H421" s="41"/>
      <c r="I421" s="38"/>
      <c r="J421" s="38"/>
      <c r="K421" s="38"/>
      <c r="L421" s="38"/>
      <c r="M421" s="38"/>
      <c r="N421" s="43"/>
      <c r="O421" s="43"/>
      <c r="P421" s="42"/>
    </row>
    <row r="422" spans="1:16" ht="20.25" x14ac:dyDescent="0.25">
      <c r="A422" s="31">
        <v>15</v>
      </c>
      <c r="B422" s="181" t="s">
        <v>292</v>
      </c>
      <c r="C422" s="181"/>
      <c r="D422" s="181"/>
      <c r="E422" s="181"/>
      <c r="F422" s="181"/>
      <c r="G422" s="181"/>
      <c r="H422" s="181"/>
      <c r="I422" s="181"/>
      <c r="J422" s="181"/>
      <c r="K422" s="181"/>
      <c r="L422" s="181"/>
      <c r="M422" s="181"/>
      <c r="N422" s="181"/>
      <c r="O422" s="181"/>
      <c r="P422" s="181"/>
    </row>
    <row r="423" spans="1:16" ht="20.25" x14ac:dyDescent="0.25">
      <c r="A423" s="32" t="s">
        <v>312</v>
      </c>
      <c r="B423" s="179" t="s">
        <v>142</v>
      </c>
      <c r="C423" s="179"/>
      <c r="D423" s="179"/>
      <c r="E423" s="179"/>
      <c r="F423" s="179"/>
      <c r="G423" s="179"/>
      <c r="H423" s="179"/>
      <c r="I423" s="179"/>
      <c r="J423" s="180" t="s">
        <v>148</v>
      </c>
      <c r="K423" s="180"/>
      <c r="L423" s="180"/>
      <c r="M423" s="33"/>
      <c r="N423" s="34">
        <f>SUM(P425:P428)</f>
        <v>10.516000000000002</v>
      </c>
      <c r="O423" s="34"/>
      <c r="P423" s="35" t="s">
        <v>42</v>
      </c>
    </row>
    <row r="424" spans="1:16" ht="20.25" x14ac:dyDescent="0.25">
      <c r="A424" s="32"/>
      <c r="B424" s="36" t="s">
        <v>163</v>
      </c>
      <c r="C424" s="36"/>
      <c r="D424" s="36"/>
      <c r="E424" s="36"/>
      <c r="F424" s="36"/>
      <c r="G424" s="36"/>
      <c r="H424" s="46"/>
      <c r="I424" s="46"/>
      <c r="J424" s="39" t="s">
        <v>281</v>
      </c>
      <c r="K424" s="33"/>
      <c r="L424" s="40" t="s">
        <v>233</v>
      </c>
      <c r="M424" s="33"/>
      <c r="N424" s="40" t="s">
        <v>172</v>
      </c>
      <c r="O424" s="34"/>
      <c r="P424" s="40" t="s">
        <v>267</v>
      </c>
    </row>
    <row r="425" spans="1:16" ht="21" x14ac:dyDescent="0.5">
      <c r="A425" s="32"/>
      <c r="B425" s="44" t="s">
        <v>289</v>
      </c>
      <c r="C425" s="37"/>
      <c r="D425" s="37"/>
      <c r="E425" s="37"/>
      <c r="F425" s="37"/>
      <c r="G425" s="37"/>
      <c r="H425" s="39"/>
      <c r="I425" s="33"/>
      <c r="J425" s="38">
        <v>1</v>
      </c>
      <c r="K425" s="33"/>
      <c r="L425" s="60">
        <v>9.56</v>
      </c>
      <c r="M425" s="33"/>
      <c r="N425" s="60">
        <v>1.1000000000000001</v>
      </c>
      <c r="O425" s="34"/>
      <c r="P425" s="61">
        <f>L425*N425*J425</f>
        <v>10.516000000000002</v>
      </c>
    </row>
    <row r="426" spans="1:16" ht="21" x14ac:dyDescent="0.5">
      <c r="A426" s="61"/>
      <c r="B426" s="61"/>
      <c r="C426" s="61"/>
      <c r="D426" s="61"/>
      <c r="E426" s="61"/>
      <c r="F426" s="61"/>
      <c r="G426" s="61"/>
      <c r="H426" s="61"/>
      <c r="I426" s="61"/>
      <c r="J426" s="61"/>
      <c r="K426" s="61"/>
      <c r="L426" s="61"/>
      <c r="M426" s="61"/>
      <c r="N426" s="61"/>
      <c r="O426" s="61"/>
      <c r="P426" s="42"/>
    </row>
    <row r="427" spans="1:16" ht="20.25" x14ac:dyDescent="0.25">
      <c r="A427" s="32" t="s">
        <v>313</v>
      </c>
      <c r="B427" s="179" t="s">
        <v>142</v>
      </c>
      <c r="C427" s="179"/>
      <c r="D427" s="179"/>
      <c r="E427" s="179"/>
      <c r="F427" s="179"/>
      <c r="G427" s="179"/>
      <c r="H427" s="179"/>
      <c r="I427" s="179"/>
      <c r="J427" s="180" t="s">
        <v>148</v>
      </c>
      <c r="K427" s="180"/>
      <c r="L427" s="180"/>
      <c r="M427" s="33"/>
      <c r="N427" s="34">
        <f>SUM(P429:P431)</f>
        <v>40.5</v>
      </c>
      <c r="O427" s="34"/>
      <c r="P427" s="35" t="s">
        <v>44</v>
      </c>
    </row>
    <row r="428" spans="1:16" ht="20.25" x14ac:dyDescent="0.25">
      <c r="A428" s="32"/>
      <c r="B428" s="36" t="s">
        <v>163</v>
      </c>
      <c r="C428" s="36"/>
      <c r="D428" s="36"/>
      <c r="E428" s="36"/>
      <c r="F428" s="36"/>
      <c r="G428" s="36"/>
      <c r="H428" s="46"/>
      <c r="I428" s="46"/>
      <c r="J428" s="39" t="s">
        <v>281</v>
      </c>
      <c r="K428" s="33"/>
      <c r="L428" s="40" t="s">
        <v>233</v>
      </c>
      <c r="M428" s="33"/>
      <c r="N428" s="40"/>
      <c r="O428" s="34"/>
      <c r="P428" s="40" t="s">
        <v>233</v>
      </c>
    </row>
    <row r="429" spans="1:16" ht="20.25" x14ac:dyDescent="0.25">
      <c r="A429" s="32"/>
      <c r="B429" s="44" t="s">
        <v>293</v>
      </c>
      <c r="C429" s="37"/>
      <c r="D429" s="37"/>
      <c r="E429" s="37"/>
      <c r="F429" s="37"/>
      <c r="G429" s="37"/>
      <c r="H429" s="39"/>
      <c r="I429" s="33"/>
      <c r="J429" s="38">
        <v>2</v>
      </c>
      <c r="K429" s="33"/>
      <c r="L429" s="60">
        <v>7.25</v>
      </c>
      <c r="M429" s="33"/>
      <c r="N429" s="60"/>
      <c r="O429" s="34"/>
      <c r="P429" s="60">
        <f>J429*L429</f>
        <v>14.5</v>
      </c>
    </row>
    <row r="430" spans="1:16" ht="21" x14ac:dyDescent="0.5">
      <c r="A430" s="61"/>
      <c r="B430" s="44" t="s">
        <v>294</v>
      </c>
      <c r="C430" s="61"/>
      <c r="D430" s="61"/>
      <c r="E430" s="61"/>
      <c r="F430" s="61"/>
      <c r="G430" s="61"/>
      <c r="H430" s="61"/>
      <c r="I430" s="61"/>
      <c r="J430" s="38">
        <v>2</v>
      </c>
      <c r="K430" s="61"/>
      <c r="L430" s="60">
        <v>1.2</v>
      </c>
      <c r="M430" s="61"/>
      <c r="N430" s="61"/>
      <c r="O430" s="61"/>
      <c r="P430" s="60">
        <f t="shared" ref="P430:P431" si="23">J430*L430</f>
        <v>2.4</v>
      </c>
    </row>
    <row r="431" spans="1:16" ht="21" x14ac:dyDescent="0.5">
      <c r="A431" s="61"/>
      <c r="B431" s="44" t="s">
        <v>295</v>
      </c>
      <c r="C431" s="61"/>
      <c r="D431" s="61"/>
      <c r="E431" s="61"/>
      <c r="F431" s="61"/>
      <c r="G431" s="61"/>
      <c r="H431" s="61"/>
      <c r="I431" s="61"/>
      <c r="J431" s="38">
        <v>4</v>
      </c>
      <c r="K431" s="61"/>
      <c r="L431" s="60">
        <v>5.9</v>
      </c>
      <c r="M431" s="61"/>
      <c r="N431" s="61"/>
      <c r="O431" s="61"/>
      <c r="P431" s="60">
        <f t="shared" si="23"/>
        <v>23.6</v>
      </c>
    </row>
    <row r="432" spans="1:16" ht="20.25" x14ac:dyDescent="0.25">
      <c r="A432" s="32" t="s">
        <v>314</v>
      </c>
      <c r="B432" s="179" t="s">
        <v>145</v>
      </c>
      <c r="C432" s="179"/>
      <c r="D432" s="179"/>
      <c r="E432" s="179"/>
      <c r="F432" s="179"/>
      <c r="G432" s="179"/>
      <c r="H432" s="179"/>
      <c r="I432" s="179"/>
      <c r="J432" s="180" t="s">
        <v>148</v>
      </c>
      <c r="K432" s="180"/>
      <c r="L432" s="180"/>
      <c r="M432" s="33"/>
      <c r="N432" s="34">
        <f>SUM(P434:P436)</f>
        <v>1021.5936</v>
      </c>
      <c r="O432" s="34"/>
      <c r="P432" s="35" t="s">
        <v>42</v>
      </c>
    </row>
    <row r="433" spans="1:16" ht="20.25" x14ac:dyDescent="0.25">
      <c r="A433" s="32"/>
      <c r="B433" s="36" t="s">
        <v>163</v>
      </c>
      <c r="C433" s="36"/>
      <c r="D433" s="36"/>
      <c r="E433" s="36"/>
      <c r="F433" s="36"/>
      <c r="G433" s="36"/>
      <c r="H433" s="46"/>
      <c r="I433" s="46"/>
      <c r="J433" s="39"/>
      <c r="K433" s="33"/>
      <c r="L433" s="40" t="s">
        <v>233</v>
      </c>
      <c r="M433" s="33"/>
      <c r="N433" s="40" t="s">
        <v>184</v>
      </c>
      <c r="O433" s="34"/>
      <c r="P433" s="40" t="s">
        <v>267</v>
      </c>
    </row>
    <row r="434" spans="1:16" ht="20.25" x14ac:dyDescent="0.25">
      <c r="A434" s="32"/>
      <c r="B434" s="44" t="s">
        <v>296</v>
      </c>
      <c r="C434" s="37"/>
      <c r="D434" s="37"/>
      <c r="E434" s="37"/>
      <c r="F434" s="37"/>
      <c r="G434" s="37"/>
      <c r="H434" s="39"/>
      <c r="I434" s="33"/>
      <c r="J434" s="38"/>
      <c r="K434" s="33"/>
      <c r="L434" s="60">
        <v>34.56</v>
      </c>
      <c r="M434" s="33"/>
      <c r="N434" s="60">
        <v>29.56</v>
      </c>
      <c r="O434" s="34"/>
      <c r="P434" s="60">
        <f>L434*N434</f>
        <v>1021.5936</v>
      </c>
    </row>
  </sheetData>
  <mergeCells count="172">
    <mergeCell ref="B374:I374"/>
    <mergeCell ref="B262:P262"/>
    <mergeCell ref="B291:P291"/>
    <mergeCell ref="B351:P351"/>
    <mergeCell ref="B417:P417"/>
    <mergeCell ref="B422:P422"/>
    <mergeCell ref="B257:I257"/>
    <mergeCell ref="J257:L257"/>
    <mergeCell ref="A3:P3"/>
    <mergeCell ref="B145:P145"/>
    <mergeCell ref="B206:P206"/>
    <mergeCell ref="B227:P227"/>
    <mergeCell ref="B241:P241"/>
    <mergeCell ref="B54:I54"/>
    <mergeCell ref="J54:L54"/>
    <mergeCell ref="J374:L374"/>
    <mergeCell ref="B390:I390"/>
    <mergeCell ref="J390:L390"/>
    <mergeCell ref="B352:I352"/>
    <mergeCell ref="J352:L352"/>
    <mergeCell ref="B360:I360"/>
    <mergeCell ref="J360:L360"/>
    <mergeCell ref="B269:I269"/>
    <mergeCell ref="B292:I292"/>
    <mergeCell ref="B432:I432"/>
    <mergeCell ref="J432:L432"/>
    <mergeCell ref="B169:P169"/>
    <mergeCell ref="B5:P5"/>
    <mergeCell ref="B53:P53"/>
    <mergeCell ref="B69:P69"/>
    <mergeCell ref="B95:P95"/>
    <mergeCell ref="B309:I309"/>
    <mergeCell ref="J309:L309"/>
    <mergeCell ref="B418:I418"/>
    <mergeCell ref="J418:L418"/>
    <mergeCell ref="B423:I423"/>
    <mergeCell ref="J423:L423"/>
    <mergeCell ref="B427:I427"/>
    <mergeCell ref="J427:L427"/>
    <mergeCell ref="B399:I399"/>
    <mergeCell ref="J399:L399"/>
    <mergeCell ref="B405:I405"/>
    <mergeCell ref="J405:L405"/>
    <mergeCell ref="B412:I412"/>
    <mergeCell ref="J412:L412"/>
    <mergeCell ref="B370:I370"/>
    <mergeCell ref="J370:L370"/>
    <mergeCell ref="J320:L320"/>
    <mergeCell ref="B326:I326"/>
    <mergeCell ref="J326:L326"/>
    <mergeCell ref="B319:I319"/>
    <mergeCell ref="J319:L319"/>
    <mergeCell ref="B297:I297"/>
    <mergeCell ref="J297:L297"/>
    <mergeCell ref="B303:I303"/>
    <mergeCell ref="J303:L303"/>
    <mergeCell ref="B298:I298"/>
    <mergeCell ref="J298:L298"/>
    <mergeCell ref="B314:I314"/>
    <mergeCell ref="J314:L314"/>
    <mergeCell ref="B228:I228"/>
    <mergeCell ref="J228:L228"/>
    <mergeCell ref="B242:I242"/>
    <mergeCell ref="J242:L242"/>
    <mergeCell ref="B248:I248"/>
    <mergeCell ref="J248:L248"/>
    <mergeCell ref="B280:I280"/>
    <mergeCell ref="J280:L280"/>
    <mergeCell ref="B286:I286"/>
    <mergeCell ref="J286:L286"/>
    <mergeCell ref="B252:I252"/>
    <mergeCell ref="J252:L252"/>
    <mergeCell ref="B253:I253"/>
    <mergeCell ref="J253:L253"/>
    <mergeCell ref="B247:I247"/>
    <mergeCell ref="J247:L247"/>
    <mergeCell ref="J269:L269"/>
    <mergeCell ref="B273:I273"/>
    <mergeCell ref="J273:L273"/>
    <mergeCell ref="B274:I274"/>
    <mergeCell ref="J274:L274"/>
    <mergeCell ref="B268:I268"/>
    <mergeCell ref="J268:L268"/>
    <mergeCell ref="J292:L292"/>
    <mergeCell ref="B261:I261"/>
    <mergeCell ref="J261:L261"/>
    <mergeCell ref="B263:I263"/>
    <mergeCell ref="J263:L263"/>
    <mergeCell ref="B343:I343"/>
    <mergeCell ref="J343:L343"/>
    <mergeCell ref="B349:I349"/>
    <mergeCell ref="J349:L349"/>
    <mergeCell ref="B337:I337"/>
    <mergeCell ref="J337:L337"/>
    <mergeCell ref="B325:I325"/>
    <mergeCell ref="J325:L325"/>
    <mergeCell ref="B331:I331"/>
    <mergeCell ref="J331:L331"/>
    <mergeCell ref="B338:I338"/>
    <mergeCell ref="J338:L338"/>
    <mergeCell ref="B344:I344"/>
    <mergeCell ref="J344:L344"/>
    <mergeCell ref="B332:I332"/>
    <mergeCell ref="J332:L332"/>
    <mergeCell ref="B304:I304"/>
    <mergeCell ref="J304:L304"/>
    <mergeCell ref="B320:I320"/>
    <mergeCell ref="B200:I200"/>
    <mergeCell ref="J200:L200"/>
    <mergeCell ref="B207:I207"/>
    <mergeCell ref="J207:L207"/>
    <mergeCell ref="B213:I213"/>
    <mergeCell ref="J213:L213"/>
    <mergeCell ref="B222:I222"/>
    <mergeCell ref="J222:L222"/>
    <mergeCell ref="B146:I146"/>
    <mergeCell ref="J146:L146"/>
    <mergeCell ref="B154:I154"/>
    <mergeCell ref="J154:L154"/>
    <mergeCell ref="B159:I159"/>
    <mergeCell ref="J159:L159"/>
    <mergeCell ref="B170:I170"/>
    <mergeCell ref="J170:L170"/>
    <mergeCell ref="B184:I184"/>
    <mergeCell ref="J184:L184"/>
    <mergeCell ref="B179:I179"/>
    <mergeCell ref="J179:L179"/>
    <mergeCell ref="B189:I189"/>
    <mergeCell ref="J189:L189"/>
    <mergeCell ref="B194:I194"/>
    <mergeCell ref="J194:L194"/>
    <mergeCell ref="B114:I114"/>
    <mergeCell ref="J114:L114"/>
    <mergeCell ref="B126:I126"/>
    <mergeCell ref="J126:L126"/>
    <mergeCell ref="B139:I139"/>
    <mergeCell ref="J139:L139"/>
    <mergeCell ref="B108:I108"/>
    <mergeCell ref="J108:L108"/>
    <mergeCell ref="B58:I58"/>
    <mergeCell ref="J58:L58"/>
    <mergeCell ref="B70:I70"/>
    <mergeCell ref="J70:L70"/>
    <mergeCell ref="B86:I86"/>
    <mergeCell ref="J86:L86"/>
    <mergeCell ref="B82:I82"/>
    <mergeCell ref="J82:L82"/>
    <mergeCell ref="J64:L64"/>
    <mergeCell ref="A2:P2"/>
    <mergeCell ref="B6:I6"/>
    <mergeCell ref="J6:L6"/>
    <mergeCell ref="B17:I17"/>
    <mergeCell ref="J17:L17"/>
    <mergeCell ref="B164:I164"/>
    <mergeCell ref="J164:L164"/>
    <mergeCell ref="B175:I175"/>
    <mergeCell ref="J175:L175"/>
    <mergeCell ref="B41:I41"/>
    <mergeCell ref="J41:L41"/>
    <mergeCell ref="B45:I45"/>
    <mergeCell ref="J45:L45"/>
    <mergeCell ref="B49:I49"/>
    <mergeCell ref="J49:L49"/>
    <mergeCell ref="B24:I24"/>
    <mergeCell ref="J24:L24"/>
    <mergeCell ref="B29:I29"/>
    <mergeCell ref="J29:L29"/>
    <mergeCell ref="B34:I34"/>
    <mergeCell ref="J34:L34"/>
    <mergeCell ref="B96:I96"/>
    <mergeCell ref="J96:L96"/>
    <mergeCell ref="B64:I64"/>
  </mergeCells>
  <pageMargins left="0.511811024" right="0.511811024" top="0.78740157499999996" bottom="0.78740157499999996" header="0.31496062000000002" footer="0.31496062000000002"/>
  <pageSetup paperSize="9" scale="54" fitToHeight="0"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H116"/>
  <sheetViews>
    <sheetView view="pageBreakPreview" zoomScale="80" zoomScaleNormal="100" zoomScaleSheetLayoutView="80" workbookViewId="0">
      <selection activeCell="P114" sqref="P114"/>
    </sheetView>
  </sheetViews>
  <sheetFormatPr defaultRowHeight="15" x14ac:dyDescent="0.25"/>
  <cols>
    <col min="2" max="2" width="15.5703125" bestFit="1" customWidth="1"/>
    <col min="3" max="3" width="88.28515625" bestFit="1" customWidth="1"/>
    <col min="6" max="6" width="11.7109375" customWidth="1"/>
    <col min="7" max="7" width="13.42578125" bestFit="1" customWidth="1"/>
  </cols>
  <sheetData>
    <row r="2" spans="2:7" x14ac:dyDescent="0.25">
      <c r="B2" s="186" t="s">
        <v>498</v>
      </c>
      <c r="C2" s="186"/>
      <c r="D2" s="186"/>
      <c r="E2" s="186"/>
      <c r="F2" s="186"/>
      <c r="G2" s="186"/>
    </row>
    <row r="3" spans="2:7" x14ac:dyDescent="0.25">
      <c r="C3" s="9"/>
    </row>
    <row r="4" spans="2:7" x14ac:dyDescent="0.25">
      <c r="C4" s="9"/>
    </row>
    <row r="5" spans="2:7" x14ac:dyDescent="0.25">
      <c r="C5" s="9"/>
    </row>
    <row r="6" spans="2:7" ht="45" x14ac:dyDescent="0.25">
      <c r="B6" s="25" t="s">
        <v>341</v>
      </c>
      <c r="C6" s="26" t="s">
        <v>614</v>
      </c>
      <c r="D6" s="25" t="s">
        <v>479</v>
      </c>
      <c r="E6" s="25" t="s">
        <v>480</v>
      </c>
      <c r="F6" s="26" t="s">
        <v>481</v>
      </c>
      <c r="G6" s="25" t="s">
        <v>482</v>
      </c>
    </row>
    <row r="7" spans="2:7" x14ac:dyDescent="0.25">
      <c r="B7" s="25" t="s">
        <v>483</v>
      </c>
      <c r="C7" s="26"/>
      <c r="D7" s="25"/>
      <c r="E7" s="25"/>
      <c r="F7" s="25"/>
      <c r="G7" s="25"/>
    </row>
    <row r="8" spans="2:7" ht="30" x14ac:dyDescent="0.25">
      <c r="B8" s="25">
        <v>86879</v>
      </c>
      <c r="C8" s="26" t="s">
        <v>492</v>
      </c>
      <c r="D8" s="25" t="s">
        <v>150</v>
      </c>
      <c r="E8" s="25">
        <v>1</v>
      </c>
      <c r="F8" s="25">
        <v>4.84</v>
      </c>
      <c r="G8" s="27">
        <f>F8*E8</f>
        <v>4.84</v>
      </c>
    </row>
    <row r="9" spans="2:7" x14ac:dyDescent="0.25">
      <c r="B9" s="25">
        <v>86882</v>
      </c>
      <c r="C9" s="25" t="s">
        <v>493</v>
      </c>
      <c r="D9" s="25" t="s">
        <v>150</v>
      </c>
      <c r="E9" s="25">
        <v>1</v>
      </c>
      <c r="F9" s="25">
        <v>15.23</v>
      </c>
      <c r="G9" s="27">
        <f t="shared" ref="G9:G12" si="0">F9*E9</f>
        <v>15.23</v>
      </c>
    </row>
    <row r="10" spans="2:7" x14ac:dyDescent="0.25">
      <c r="B10" s="25">
        <v>86884</v>
      </c>
      <c r="C10" s="26" t="s">
        <v>494</v>
      </c>
      <c r="D10" s="25" t="s">
        <v>150</v>
      </c>
      <c r="E10" s="25">
        <v>1</v>
      </c>
      <c r="F10" s="25">
        <v>5.99</v>
      </c>
      <c r="G10" s="27">
        <f t="shared" si="0"/>
        <v>5.99</v>
      </c>
    </row>
    <row r="11" spans="2:7" x14ac:dyDescent="0.25">
      <c r="B11" s="25" t="s">
        <v>613</v>
      </c>
      <c r="C11" s="26" t="s">
        <v>612</v>
      </c>
      <c r="D11" s="25" t="s">
        <v>150</v>
      </c>
      <c r="E11" s="25">
        <v>1</v>
      </c>
      <c r="F11" s="25">
        <v>123.9</v>
      </c>
      <c r="G11" s="27">
        <f t="shared" si="0"/>
        <v>123.9</v>
      </c>
    </row>
    <row r="12" spans="2:7" x14ac:dyDescent="0.25">
      <c r="B12" s="25" t="s">
        <v>495</v>
      </c>
      <c r="C12" s="26" t="s">
        <v>496</v>
      </c>
      <c r="D12" s="25" t="s">
        <v>150</v>
      </c>
      <c r="E12" s="25">
        <v>1</v>
      </c>
      <c r="F12" s="25">
        <v>244.5</v>
      </c>
      <c r="G12" s="27">
        <f t="shared" si="0"/>
        <v>244.5</v>
      </c>
    </row>
    <row r="13" spans="2:7" x14ac:dyDescent="0.25">
      <c r="B13" s="183"/>
      <c r="C13" s="184"/>
      <c r="D13" s="184"/>
      <c r="E13" s="184"/>
      <c r="F13" s="185"/>
      <c r="G13" s="27">
        <f>SUM(G8:G12)</f>
        <v>394.46000000000004</v>
      </c>
    </row>
    <row r="16" spans="2:7" x14ac:dyDescent="0.25">
      <c r="B16" s="25" t="s">
        <v>341</v>
      </c>
      <c r="C16" s="25" t="s">
        <v>366</v>
      </c>
      <c r="D16" s="25" t="s">
        <v>479</v>
      </c>
      <c r="E16" s="25" t="s">
        <v>480</v>
      </c>
      <c r="F16" s="26" t="s">
        <v>481</v>
      </c>
      <c r="G16" s="25" t="s">
        <v>482</v>
      </c>
    </row>
    <row r="17" spans="2:7" x14ac:dyDescent="0.25">
      <c r="B17" s="25" t="s">
        <v>524</v>
      </c>
      <c r="C17" s="26" t="s">
        <v>525</v>
      </c>
      <c r="D17" s="25" t="s">
        <v>526</v>
      </c>
      <c r="E17" s="25">
        <v>0.5</v>
      </c>
      <c r="F17" s="25">
        <v>14.05</v>
      </c>
      <c r="G17" s="27">
        <f>E17*F17</f>
        <v>7.0250000000000004</v>
      </c>
    </row>
    <row r="19" spans="2:7" x14ac:dyDescent="0.25">
      <c r="B19" s="25" t="s">
        <v>341</v>
      </c>
      <c r="C19" s="25" t="s">
        <v>368</v>
      </c>
      <c r="D19" s="25" t="s">
        <v>479</v>
      </c>
      <c r="E19" s="25" t="s">
        <v>480</v>
      </c>
      <c r="F19" s="26" t="s">
        <v>481</v>
      </c>
      <c r="G19" s="25" t="s">
        <v>482</v>
      </c>
    </row>
    <row r="20" spans="2:7" x14ac:dyDescent="0.25">
      <c r="B20" s="25">
        <v>88267</v>
      </c>
      <c r="C20" s="26" t="s">
        <v>572</v>
      </c>
      <c r="D20" s="25" t="s">
        <v>526</v>
      </c>
      <c r="E20" s="25">
        <v>0.5</v>
      </c>
      <c r="F20" s="25">
        <v>14.82</v>
      </c>
      <c r="G20" s="27">
        <f>E20*F20</f>
        <v>7.41</v>
      </c>
    </row>
    <row r="21" spans="2:7" x14ac:dyDescent="0.25">
      <c r="B21" s="25">
        <v>88316</v>
      </c>
      <c r="C21" s="26" t="s">
        <v>535</v>
      </c>
      <c r="D21" s="25" t="s">
        <v>526</v>
      </c>
      <c r="E21" s="25">
        <v>0.5</v>
      </c>
      <c r="F21" s="25">
        <v>11.74</v>
      </c>
      <c r="G21" s="27">
        <f>E21*F21</f>
        <v>5.87</v>
      </c>
    </row>
    <row r="22" spans="2:7" x14ac:dyDescent="0.25">
      <c r="B22" s="144"/>
      <c r="C22" s="145"/>
      <c r="D22" s="145"/>
      <c r="E22" s="145"/>
      <c r="F22" s="145"/>
      <c r="G22" s="146">
        <f>SUM(G20:G21)</f>
        <v>13.280000000000001</v>
      </c>
    </row>
    <row r="23" spans="2:7" x14ac:dyDescent="0.25">
      <c r="B23" s="25" t="s">
        <v>341</v>
      </c>
      <c r="C23" s="25" t="s">
        <v>473</v>
      </c>
      <c r="D23" s="25" t="s">
        <v>479</v>
      </c>
      <c r="E23" s="25" t="s">
        <v>480</v>
      </c>
      <c r="F23" s="26" t="s">
        <v>481</v>
      </c>
      <c r="G23" s="25" t="s">
        <v>482</v>
      </c>
    </row>
    <row r="24" spans="2:7" x14ac:dyDescent="0.25">
      <c r="B24" s="25">
        <v>88316</v>
      </c>
      <c r="C24" s="26" t="s">
        <v>535</v>
      </c>
      <c r="D24" s="25" t="s">
        <v>526</v>
      </c>
      <c r="E24" s="25">
        <v>3</v>
      </c>
      <c r="F24" s="25">
        <v>11.74</v>
      </c>
      <c r="G24" s="27">
        <f>E24*F24</f>
        <v>35.22</v>
      </c>
    </row>
    <row r="25" spans="2:7" x14ac:dyDescent="0.25">
      <c r="B25" s="144"/>
      <c r="C25" s="145"/>
      <c r="D25" s="145"/>
      <c r="E25" s="145"/>
      <c r="F25" s="145"/>
      <c r="G25" s="146">
        <f>SUM(G24:G24)</f>
        <v>35.22</v>
      </c>
    </row>
    <row r="27" spans="2:7" ht="30" x14ac:dyDescent="0.25">
      <c r="B27" s="25" t="s">
        <v>341</v>
      </c>
      <c r="C27" s="26" t="s">
        <v>371</v>
      </c>
      <c r="D27" s="25" t="s">
        <v>479</v>
      </c>
      <c r="E27" s="25" t="s">
        <v>480</v>
      </c>
      <c r="F27" s="26" t="s">
        <v>481</v>
      </c>
      <c r="G27" s="25" t="s">
        <v>482</v>
      </c>
    </row>
    <row r="28" spans="2:7" x14ac:dyDescent="0.25">
      <c r="B28" s="25" t="s">
        <v>527</v>
      </c>
      <c r="C28" s="25" t="s">
        <v>528</v>
      </c>
      <c r="D28" s="25" t="s">
        <v>529</v>
      </c>
      <c r="E28" s="25">
        <v>54</v>
      </c>
      <c r="F28" s="26">
        <v>0.4</v>
      </c>
      <c r="G28" s="25">
        <f>E28*F28</f>
        <v>21.6</v>
      </c>
    </row>
    <row r="29" spans="2:7" x14ac:dyDescent="0.25">
      <c r="B29" s="25" t="s">
        <v>530</v>
      </c>
      <c r="C29" s="26" t="s">
        <v>531</v>
      </c>
      <c r="D29" s="25" t="s">
        <v>36</v>
      </c>
      <c r="E29" s="25">
        <v>1.38E-2</v>
      </c>
      <c r="F29" s="25">
        <v>412.55</v>
      </c>
      <c r="G29" s="27">
        <f t="shared" ref="G29:G31" si="1">E29*F29</f>
        <v>5.6931900000000004</v>
      </c>
    </row>
    <row r="30" spans="2:7" x14ac:dyDescent="0.25">
      <c r="B30" s="25" t="s">
        <v>532</v>
      </c>
      <c r="C30" s="25" t="s">
        <v>533</v>
      </c>
      <c r="D30" s="25" t="s">
        <v>526</v>
      </c>
      <c r="E30" s="25">
        <v>1.1399999999999999</v>
      </c>
      <c r="F30" s="26">
        <v>14.85</v>
      </c>
      <c r="G30" s="25">
        <f t="shared" si="1"/>
        <v>16.928999999999998</v>
      </c>
    </row>
    <row r="31" spans="2:7" x14ac:dyDescent="0.25">
      <c r="B31" s="25" t="s">
        <v>534</v>
      </c>
      <c r="C31" s="26" t="s">
        <v>535</v>
      </c>
      <c r="D31" s="25" t="s">
        <v>526</v>
      </c>
      <c r="E31" s="25">
        <v>0.88</v>
      </c>
      <c r="F31" s="25">
        <v>11.74</v>
      </c>
      <c r="G31" s="27">
        <f t="shared" si="1"/>
        <v>10.331200000000001</v>
      </c>
    </row>
    <row r="32" spans="2:7" x14ac:dyDescent="0.25">
      <c r="B32" s="25"/>
      <c r="C32" s="25"/>
      <c r="D32" s="25"/>
      <c r="E32" s="25"/>
      <c r="F32" s="26"/>
      <c r="G32" s="25"/>
    </row>
    <row r="33" spans="2:7" x14ac:dyDescent="0.25">
      <c r="B33" s="183"/>
      <c r="C33" s="184"/>
      <c r="D33" s="184"/>
      <c r="E33" s="184"/>
      <c r="F33" s="185"/>
      <c r="G33" s="27">
        <f>SUM(G28:G32)</f>
        <v>54.55339</v>
      </c>
    </row>
    <row r="36" spans="2:7" x14ac:dyDescent="0.25">
      <c r="B36" s="25" t="s">
        <v>341</v>
      </c>
      <c r="C36" s="25" t="s">
        <v>376</v>
      </c>
      <c r="D36" s="25" t="s">
        <v>479</v>
      </c>
      <c r="E36" s="25" t="s">
        <v>480</v>
      </c>
      <c r="F36" s="26" t="s">
        <v>481</v>
      </c>
      <c r="G36" s="25" t="s">
        <v>482</v>
      </c>
    </row>
    <row r="37" spans="2:7" x14ac:dyDescent="0.25">
      <c r="B37" s="25" t="s">
        <v>536</v>
      </c>
      <c r="C37" s="26" t="s">
        <v>537</v>
      </c>
      <c r="D37" s="25" t="s">
        <v>36</v>
      </c>
      <c r="E37" s="25">
        <v>0.42699999999999999</v>
      </c>
      <c r="F37" s="26">
        <v>64</v>
      </c>
      <c r="G37" s="74">
        <f>E37*F37</f>
        <v>27.327999999999999</v>
      </c>
    </row>
    <row r="38" spans="2:7" x14ac:dyDescent="0.25">
      <c r="B38" s="25" t="s">
        <v>538</v>
      </c>
      <c r="C38" s="25" t="s">
        <v>539</v>
      </c>
      <c r="D38" s="25" t="s">
        <v>540</v>
      </c>
      <c r="E38" s="25">
        <v>189</v>
      </c>
      <c r="F38" s="26">
        <v>0.43</v>
      </c>
      <c r="G38" s="74">
        <f t="shared" ref="G38:G42" si="2">E38*F38</f>
        <v>81.27</v>
      </c>
    </row>
    <row r="39" spans="2:7" x14ac:dyDescent="0.25">
      <c r="B39" s="25" t="s">
        <v>541</v>
      </c>
      <c r="C39" s="26" t="s">
        <v>542</v>
      </c>
      <c r="D39" s="25" t="s">
        <v>36</v>
      </c>
      <c r="E39" s="25">
        <v>0.50700000000000001</v>
      </c>
      <c r="F39" s="25">
        <v>50</v>
      </c>
      <c r="G39" s="74">
        <f t="shared" si="2"/>
        <v>25.35</v>
      </c>
    </row>
    <row r="40" spans="2:7" x14ac:dyDescent="0.25">
      <c r="B40" s="25" t="s">
        <v>543</v>
      </c>
      <c r="C40" s="25" t="s">
        <v>544</v>
      </c>
      <c r="D40" s="25" t="s">
        <v>36</v>
      </c>
      <c r="E40" s="25">
        <v>0.50700000000000001</v>
      </c>
      <c r="F40" s="26">
        <v>50</v>
      </c>
      <c r="G40" s="74">
        <f t="shared" si="2"/>
        <v>25.35</v>
      </c>
    </row>
    <row r="41" spans="2:7" x14ac:dyDescent="0.25">
      <c r="B41" s="25" t="s">
        <v>532</v>
      </c>
      <c r="C41" s="26" t="s">
        <v>533</v>
      </c>
      <c r="D41" s="25" t="s">
        <v>526</v>
      </c>
      <c r="E41" s="25">
        <v>2</v>
      </c>
      <c r="F41" s="25">
        <v>14.85</v>
      </c>
      <c r="G41" s="74">
        <f t="shared" si="2"/>
        <v>29.7</v>
      </c>
    </row>
    <row r="42" spans="2:7" x14ac:dyDescent="0.25">
      <c r="B42" s="25" t="s">
        <v>534</v>
      </c>
      <c r="C42" s="25" t="s">
        <v>535</v>
      </c>
      <c r="D42" s="25" t="s">
        <v>526</v>
      </c>
      <c r="E42" s="25">
        <v>7</v>
      </c>
      <c r="F42" s="26">
        <v>11.74</v>
      </c>
      <c r="G42" s="74">
        <f t="shared" si="2"/>
        <v>82.18</v>
      </c>
    </row>
    <row r="43" spans="2:7" x14ac:dyDescent="0.25">
      <c r="B43" s="25"/>
      <c r="C43" s="25"/>
      <c r="D43" s="25"/>
      <c r="E43" s="25"/>
      <c r="F43" s="25"/>
      <c r="G43" s="25"/>
    </row>
    <row r="44" spans="2:7" x14ac:dyDescent="0.25">
      <c r="B44" s="183"/>
      <c r="C44" s="184"/>
      <c r="D44" s="184"/>
      <c r="E44" s="184"/>
      <c r="F44" s="185"/>
      <c r="G44" s="74">
        <f>SUM(G37:G43)</f>
        <v>271.178</v>
      </c>
    </row>
    <row r="48" spans="2:7" x14ac:dyDescent="0.25">
      <c r="B48" s="25" t="s">
        <v>341</v>
      </c>
      <c r="C48" s="25" t="s">
        <v>381</v>
      </c>
      <c r="D48" s="25" t="s">
        <v>479</v>
      </c>
      <c r="E48" s="25" t="s">
        <v>480</v>
      </c>
      <c r="F48" s="26" t="s">
        <v>481</v>
      </c>
      <c r="G48" s="25" t="s">
        <v>482</v>
      </c>
    </row>
    <row r="49" spans="2:8" ht="30" x14ac:dyDescent="0.25">
      <c r="B49" s="25" t="s">
        <v>545</v>
      </c>
      <c r="C49" s="26" t="s">
        <v>546</v>
      </c>
      <c r="D49" s="25" t="s">
        <v>175</v>
      </c>
      <c r="E49" s="25">
        <v>1</v>
      </c>
      <c r="F49" s="26">
        <v>449.86</v>
      </c>
      <c r="G49" s="25">
        <f>E49*F49</f>
        <v>449.86</v>
      </c>
    </row>
    <row r="50" spans="2:8" x14ac:dyDescent="0.25">
      <c r="B50" s="25" t="s">
        <v>532</v>
      </c>
      <c r="C50" s="25" t="s">
        <v>533</v>
      </c>
      <c r="D50" s="25" t="s">
        <v>526</v>
      </c>
      <c r="E50" s="25">
        <v>0.5</v>
      </c>
      <c r="F50" s="26">
        <v>14.85</v>
      </c>
      <c r="G50" s="25">
        <f t="shared" ref="G50:G53" si="3">E50*F50</f>
        <v>7.4249999999999998</v>
      </c>
    </row>
    <row r="51" spans="2:8" x14ac:dyDescent="0.25">
      <c r="B51" s="25" t="s">
        <v>547</v>
      </c>
      <c r="C51" s="25" t="s">
        <v>548</v>
      </c>
      <c r="D51" s="25" t="s">
        <v>526</v>
      </c>
      <c r="E51" s="25">
        <v>1.1000000000000001</v>
      </c>
      <c r="F51" s="26">
        <v>14.1</v>
      </c>
      <c r="G51" s="25">
        <f t="shared" si="3"/>
        <v>15.510000000000002</v>
      </c>
    </row>
    <row r="52" spans="2:8" x14ac:dyDescent="0.25">
      <c r="B52" s="25" t="s">
        <v>534</v>
      </c>
      <c r="C52" s="25" t="s">
        <v>535</v>
      </c>
      <c r="D52" s="25" t="s">
        <v>526</v>
      </c>
      <c r="E52" s="25">
        <v>1.9</v>
      </c>
      <c r="F52" s="26">
        <v>11.74</v>
      </c>
      <c r="G52" s="25">
        <f t="shared" si="3"/>
        <v>22.306000000000001</v>
      </c>
    </row>
    <row r="53" spans="2:8" x14ac:dyDescent="0.25">
      <c r="B53" s="25" t="s">
        <v>549</v>
      </c>
      <c r="C53" s="25" t="s">
        <v>550</v>
      </c>
      <c r="D53" s="25" t="s">
        <v>36</v>
      </c>
      <c r="E53" s="25">
        <v>6.0000000000000001E-3</v>
      </c>
      <c r="F53" s="26">
        <v>325.13</v>
      </c>
      <c r="G53" s="25">
        <f t="shared" si="3"/>
        <v>1.95078</v>
      </c>
    </row>
    <row r="54" spans="2:8" x14ac:dyDescent="0.25">
      <c r="B54" s="25"/>
      <c r="C54" s="25"/>
      <c r="D54" s="25"/>
      <c r="E54" s="25"/>
      <c r="F54" s="25"/>
      <c r="G54" s="25"/>
    </row>
    <row r="55" spans="2:8" x14ac:dyDescent="0.25">
      <c r="B55" s="183"/>
      <c r="C55" s="184"/>
      <c r="D55" s="184"/>
      <c r="E55" s="184"/>
      <c r="F55" s="185"/>
      <c r="G55" s="74">
        <f>SUM(G49:G54)</f>
        <v>497.05178000000001</v>
      </c>
    </row>
    <row r="57" spans="2:8" x14ac:dyDescent="0.25">
      <c r="B57" s="133" t="s">
        <v>552</v>
      </c>
      <c r="C57" s="133" t="s">
        <v>553</v>
      </c>
      <c r="D57" s="133" t="s">
        <v>554</v>
      </c>
      <c r="E57" s="191" t="s">
        <v>555</v>
      </c>
      <c r="F57" s="191"/>
      <c r="G57" s="191"/>
      <c r="H57" s="191"/>
    </row>
    <row r="58" spans="2:8" ht="48" x14ac:dyDescent="0.25">
      <c r="B58" s="134" t="s">
        <v>556</v>
      </c>
      <c r="C58" s="135" t="s">
        <v>557</v>
      </c>
      <c r="D58" s="136" t="s">
        <v>558</v>
      </c>
      <c r="E58" s="192" t="s">
        <v>559</v>
      </c>
      <c r="F58" s="192"/>
      <c r="G58" s="192"/>
      <c r="H58" s="192"/>
    </row>
    <row r="59" spans="2:8" x14ac:dyDescent="0.25">
      <c r="B59" s="137" t="s">
        <v>560</v>
      </c>
      <c r="C59" s="137" t="s">
        <v>561</v>
      </c>
      <c r="D59" s="137" t="s">
        <v>562</v>
      </c>
      <c r="E59" s="137" t="s">
        <v>554</v>
      </c>
      <c r="F59" s="138" t="s">
        <v>563</v>
      </c>
      <c r="G59" s="137" t="s">
        <v>564</v>
      </c>
      <c r="H59" s="137" t="s">
        <v>565</v>
      </c>
    </row>
    <row r="60" spans="2:8" x14ac:dyDescent="0.25">
      <c r="B60" s="136" t="s">
        <v>559</v>
      </c>
      <c r="C60" s="135" t="s">
        <v>566</v>
      </c>
      <c r="D60" s="136">
        <v>1.17</v>
      </c>
      <c r="E60" s="139" t="s">
        <v>558</v>
      </c>
      <c r="F60" s="140">
        <v>1812.78</v>
      </c>
      <c r="G60" s="141">
        <f>(D60*F60)</f>
        <v>2120.9525999999996</v>
      </c>
      <c r="H60" s="139" t="s">
        <v>567</v>
      </c>
    </row>
    <row r="61" spans="2:8" x14ac:dyDescent="0.25">
      <c r="B61" s="142"/>
      <c r="C61" s="142"/>
      <c r="D61" s="187" t="s">
        <v>568</v>
      </c>
      <c r="E61" s="188"/>
      <c r="F61" s="188"/>
      <c r="G61" s="189">
        <f>SUM(G60:G60)</f>
        <v>2120.9525999999996</v>
      </c>
      <c r="H61" s="188"/>
    </row>
    <row r="63" spans="2:8" ht="26.25" x14ac:dyDescent="0.25">
      <c r="B63" s="147" t="s">
        <v>574</v>
      </c>
      <c r="C63" s="148" t="s">
        <v>575</v>
      </c>
      <c r="D63" s="149"/>
      <c r="E63" s="150" t="s">
        <v>554</v>
      </c>
      <c r="F63" s="150" t="s">
        <v>562</v>
      </c>
      <c r="G63" s="150" t="s">
        <v>563</v>
      </c>
      <c r="H63" s="151" t="s">
        <v>564</v>
      </c>
    </row>
    <row r="64" spans="2:8" x14ac:dyDescent="0.25">
      <c r="B64" s="150" t="s">
        <v>576</v>
      </c>
      <c r="C64" s="150" t="s">
        <v>577</v>
      </c>
      <c r="D64" s="150"/>
      <c r="E64" s="150" t="s">
        <v>540</v>
      </c>
      <c r="F64" s="150">
        <v>0.38</v>
      </c>
      <c r="G64" s="150">
        <v>3.03</v>
      </c>
      <c r="H64" s="150">
        <f>G64*F64</f>
        <v>1.1514</v>
      </c>
    </row>
    <row r="65" spans="2:8" ht="26.25" x14ac:dyDescent="0.25">
      <c r="B65" s="150" t="s">
        <v>578</v>
      </c>
      <c r="C65" s="148" t="s">
        <v>579</v>
      </c>
      <c r="D65" s="150"/>
      <c r="E65" s="150" t="s">
        <v>175</v>
      </c>
      <c r="F65" s="150">
        <v>1.05</v>
      </c>
      <c r="G65" s="150">
        <v>19.989999999999998</v>
      </c>
      <c r="H65" s="150">
        <f t="shared" ref="H65:H68" si="4">G65*F65</f>
        <v>20.9895</v>
      </c>
    </row>
    <row r="66" spans="2:8" x14ac:dyDescent="0.25">
      <c r="B66" s="152" t="s">
        <v>532</v>
      </c>
      <c r="C66" s="153" t="s">
        <v>533</v>
      </c>
      <c r="D66" s="150"/>
      <c r="E66" s="150" t="s">
        <v>580</v>
      </c>
      <c r="F66" s="150">
        <v>0.55000000000000004</v>
      </c>
      <c r="G66" s="150">
        <v>14.85</v>
      </c>
      <c r="H66" s="150">
        <f t="shared" si="4"/>
        <v>8.1675000000000004</v>
      </c>
    </row>
    <row r="67" spans="2:8" x14ac:dyDescent="0.25">
      <c r="B67" s="152" t="s">
        <v>534</v>
      </c>
      <c r="C67" s="153" t="s">
        <v>535</v>
      </c>
      <c r="D67" s="150"/>
      <c r="E67" s="150" t="s">
        <v>580</v>
      </c>
      <c r="F67" s="150">
        <v>0.45</v>
      </c>
      <c r="G67" s="150">
        <v>11.74</v>
      </c>
      <c r="H67" s="150">
        <f t="shared" si="4"/>
        <v>5.2830000000000004</v>
      </c>
    </row>
    <row r="68" spans="2:8" x14ac:dyDescent="0.25">
      <c r="B68" s="150" t="s">
        <v>581</v>
      </c>
      <c r="C68" s="150" t="s">
        <v>582</v>
      </c>
      <c r="D68" s="150"/>
      <c r="E68" s="150" t="s">
        <v>540</v>
      </c>
      <c r="F68" s="150">
        <v>4</v>
      </c>
      <c r="G68" s="150">
        <v>0.53</v>
      </c>
      <c r="H68" s="150">
        <f t="shared" si="4"/>
        <v>2.12</v>
      </c>
    </row>
    <row r="69" spans="2:8" x14ac:dyDescent="0.25">
      <c r="B69" s="149"/>
      <c r="C69" s="149"/>
      <c r="D69" s="149"/>
      <c r="E69" s="149"/>
      <c r="F69" s="149"/>
      <c r="G69" s="149"/>
      <c r="H69" s="154">
        <f>SUM(H64:H68)</f>
        <v>37.711399999999998</v>
      </c>
    </row>
    <row r="70" spans="2:8" x14ac:dyDescent="0.25">
      <c r="B70" s="149"/>
      <c r="C70" s="149"/>
      <c r="D70" s="149"/>
      <c r="E70" s="149"/>
      <c r="F70" s="149"/>
      <c r="G70" s="149"/>
      <c r="H70" s="149"/>
    </row>
    <row r="71" spans="2:8" ht="26.25" x14ac:dyDescent="0.25">
      <c r="B71" s="147" t="s">
        <v>574</v>
      </c>
      <c r="C71" s="148" t="s">
        <v>583</v>
      </c>
      <c r="D71" s="149"/>
      <c r="E71" s="150" t="s">
        <v>554</v>
      </c>
      <c r="F71" s="150" t="s">
        <v>562</v>
      </c>
      <c r="G71" s="150" t="s">
        <v>563</v>
      </c>
      <c r="H71" s="151" t="s">
        <v>564</v>
      </c>
    </row>
    <row r="72" spans="2:8" x14ac:dyDescent="0.25">
      <c r="B72" s="150" t="s">
        <v>576</v>
      </c>
      <c r="C72" s="150" t="s">
        <v>577</v>
      </c>
      <c r="D72" s="150"/>
      <c r="E72" s="150" t="s">
        <v>540</v>
      </c>
      <c r="F72" s="150">
        <v>0.38</v>
      </c>
      <c r="G72" s="150">
        <v>3.03</v>
      </c>
      <c r="H72" s="150">
        <f>G72*F72</f>
        <v>1.1514</v>
      </c>
    </row>
    <row r="73" spans="2:8" ht="26.25" x14ac:dyDescent="0.25">
      <c r="B73" s="150" t="s">
        <v>584</v>
      </c>
      <c r="C73" s="148" t="s">
        <v>585</v>
      </c>
      <c r="D73" s="150"/>
      <c r="E73" s="150" t="s">
        <v>175</v>
      </c>
      <c r="F73" s="150">
        <v>1.05</v>
      </c>
      <c r="G73" s="150">
        <v>11.79</v>
      </c>
      <c r="H73" s="150">
        <f t="shared" ref="H73:H76" si="5">G73*F73</f>
        <v>12.3795</v>
      </c>
    </row>
    <row r="74" spans="2:8" x14ac:dyDescent="0.25">
      <c r="B74" s="152" t="s">
        <v>532</v>
      </c>
      <c r="C74" s="153" t="s">
        <v>533</v>
      </c>
      <c r="D74" s="150"/>
      <c r="E74" s="150" t="s">
        <v>580</v>
      </c>
      <c r="F74" s="150">
        <v>0.55000000000000004</v>
      </c>
      <c r="G74" s="150">
        <v>14.85</v>
      </c>
      <c r="H74" s="150">
        <f t="shared" si="5"/>
        <v>8.1675000000000004</v>
      </c>
    </row>
    <row r="75" spans="2:8" x14ac:dyDescent="0.25">
      <c r="B75" s="152" t="s">
        <v>534</v>
      </c>
      <c r="C75" s="153" t="s">
        <v>535</v>
      </c>
      <c r="D75" s="150"/>
      <c r="E75" s="150" t="s">
        <v>580</v>
      </c>
      <c r="F75" s="150">
        <v>0.45</v>
      </c>
      <c r="G75" s="150">
        <v>11.74</v>
      </c>
      <c r="H75" s="150">
        <f t="shared" si="5"/>
        <v>5.2830000000000004</v>
      </c>
    </row>
    <row r="76" spans="2:8" x14ac:dyDescent="0.25">
      <c r="B76" s="150" t="s">
        <v>581</v>
      </c>
      <c r="C76" s="150" t="s">
        <v>582</v>
      </c>
      <c r="D76" s="150"/>
      <c r="E76" s="150" t="s">
        <v>540</v>
      </c>
      <c r="F76" s="150">
        <v>4</v>
      </c>
      <c r="G76" s="150">
        <v>0.53</v>
      </c>
      <c r="H76" s="150">
        <f t="shared" si="5"/>
        <v>2.12</v>
      </c>
    </row>
    <row r="77" spans="2:8" x14ac:dyDescent="0.25">
      <c r="B77" s="155"/>
      <c r="C77" s="155"/>
      <c r="D77" s="155"/>
      <c r="E77" s="155"/>
      <c r="F77" s="155"/>
      <c r="G77" s="155"/>
      <c r="H77" s="150"/>
    </row>
    <row r="78" spans="2:8" x14ac:dyDescent="0.25">
      <c r="B78" s="149"/>
      <c r="C78" s="149"/>
      <c r="D78" s="149"/>
      <c r="E78" s="149"/>
      <c r="F78" s="149"/>
      <c r="G78" s="149"/>
      <c r="H78" s="156">
        <f>SUM(H72:H76)</f>
        <v>29.101400000000002</v>
      </c>
    </row>
    <row r="79" spans="2:8" ht="39" x14ac:dyDescent="0.25">
      <c r="B79" s="150" t="s">
        <v>586</v>
      </c>
      <c r="C79" s="148" t="s">
        <v>587</v>
      </c>
      <c r="D79" s="150" t="s">
        <v>479</v>
      </c>
      <c r="E79" s="150" t="s">
        <v>480</v>
      </c>
      <c r="F79" s="148" t="s">
        <v>481</v>
      </c>
      <c r="G79" s="150" t="s">
        <v>482</v>
      </c>
    </row>
    <row r="80" spans="2:8" x14ac:dyDescent="0.25">
      <c r="B80" s="150"/>
      <c r="C80" s="150"/>
      <c r="D80" s="150"/>
      <c r="E80" s="150"/>
      <c r="F80" s="150"/>
      <c r="G80" s="150"/>
    </row>
    <row r="81" spans="2:7" x14ac:dyDescent="0.25">
      <c r="B81" s="150" t="s">
        <v>483</v>
      </c>
      <c r="C81" s="158" t="s">
        <v>163</v>
      </c>
      <c r="D81" s="150"/>
      <c r="E81" s="150"/>
      <c r="F81" s="150"/>
      <c r="G81" s="150"/>
    </row>
    <row r="82" spans="2:7" x14ac:dyDescent="0.25">
      <c r="B82" s="150" t="s">
        <v>484</v>
      </c>
      <c r="C82" s="158" t="s">
        <v>485</v>
      </c>
      <c r="D82" s="150" t="s">
        <v>179</v>
      </c>
      <c r="E82" s="150">
        <v>1</v>
      </c>
      <c r="F82" s="150">
        <v>58.51</v>
      </c>
      <c r="G82" s="157">
        <f>F82*E82</f>
        <v>58.51</v>
      </c>
    </row>
    <row r="83" spans="2:7" x14ac:dyDescent="0.25">
      <c r="B83" s="150" t="s">
        <v>486</v>
      </c>
      <c r="C83" s="158" t="s">
        <v>487</v>
      </c>
      <c r="D83" s="150" t="s">
        <v>179</v>
      </c>
      <c r="E83" s="150">
        <v>1</v>
      </c>
      <c r="F83" s="150">
        <v>127.4</v>
      </c>
      <c r="G83" s="157">
        <f t="shared" ref="G83:G86" si="6">F83*E83</f>
        <v>127.4</v>
      </c>
    </row>
    <row r="84" spans="2:7" ht="26.25" x14ac:dyDescent="0.25">
      <c r="B84" s="150" t="s">
        <v>488</v>
      </c>
      <c r="C84" s="148" t="s">
        <v>489</v>
      </c>
      <c r="D84" s="150" t="s">
        <v>179</v>
      </c>
      <c r="E84" s="150">
        <v>2</v>
      </c>
      <c r="F84" s="150">
        <v>21.52</v>
      </c>
      <c r="G84" s="157">
        <f t="shared" si="6"/>
        <v>43.04</v>
      </c>
    </row>
    <row r="85" spans="2:7" ht="26.25" x14ac:dyDescent="0.25">
      <c r="B85" s="150" t="s">
        <v>490</v>
      </c>
      <c r="C85" s="148" t="s">
        <v>491</v>
      </c>
      <c r="D85" s="150" t="s">
        <v>179</v>
      </c>
      <c r="E85" s="150">
        <v>1</v>
      </c>
      <c r="F85" s="150">
        <v>59.4</v>
      </c>
      <c r="G85" s="157">
        <f t="shared" si="6"/>
        <v>59.4</v>
      </c>
    </row>
    <row r="86" spans="2:7" ht="26.25" x14ac:dyDescent="0.25">
      <c r="B86" s="150" t="s">
        <v>588</v>
      </c>
      <c r="C86" s="148" t="s">
        <v>589</v>
      </c>
      <c r="D86" s="150" t="s">
        <v>179</v>
      </c>
      <c r="E86" s="150">
        <v>1</v>
      </c>
      <c r="F86" s="150">
        <v>195.58</v>
      </c>
      <c r="G86" s="157">
        <f t="shared" si="6"/>
        <v>195.58</v>
      </c>
    </row>
    <row r="87" spans="2:7" x14ac:dyDescent="0.25">
      <c r="B87" s="190"/>
      <c r="C87" s="190"/>
      <c r="D87" s="190"/>
      <c r="E87" s="190"/>
      <c r="F87" s="190"/>
      <c r="G87" s="157">
        <f>SUM(G82:G86)</f>
        <v>483.92999999999995</v>
      </c>
    </row>
    <row r="89" spans="2:7" ht="26.25" x14ac:dyDescent="0.25">
      <c r="B89" s="150" t="s">
        <v>574</v>
      </c>
      <c r="C89" s="148" t="s">
        <v>593</v>
      </c>
      <c r="D89" s="149"/>
      <c r="E89" s="149"/>
      <c r="F89" s="149"/>
      <c r="G89" s="149"/>
    </row>
    <row r="90" spans="2:7" x14ac:dyDescent="0.25">
      <c r="B90" s="159" t="s">
        <v>594</v>
      </c>
      <c r="C90" s="160" t="s">
        <v>595</v>
      </c>
      <c r="D90" s="159" t="s">
        <v>529</v>
      </c>
      <c r="E90" s="160">
        <v>10.199999999999999</v>
      </c>
      <c r="F90" s="159">
        <v>0.46</v>
      </c>
      <c r="G90" s="160">
        <f>E90*F90</f>
        <v>4.6920000000000002</v>
      </c>
    </row>
    <row r="91" spans="2:7" x14ac:dyDescent="0.25">
      <c r="B91" s="159" t="s">
        <v>596</v>
      </c>
      <c r="C91" s="160" t="s">
        <v>597</v>
      </c>
      <c r="D91" s="159" t="s">
        <v>526</v>
      </c>
      <c r="E91" s="160">
        <v>0.5</v>
      </c>
      <c r="F91" s="159">
        <v>14.75</v>
      </c>
      <c r="G91" s="160">
        <f t="shared" ref="G91:G95" si="7">E91*F91</f>
        <v>7.375</v>
      </c>
    </row>
    <row r="92" spans="2:7" x14ac:dyDescent="0.25">
      <c r="B92" s="152" t="s">
        <v>534</v>
      </c>
      <c r="C92" s="153" t="s">
        <v>598</v>
      </c>
      <c r="D92" s="159" t="s">
        <v>526</v>
      </c>
      <c r="E92" s="160">
        <v>1</v>
      </c>
      <c r="F92" s="159">
        <v>11.74</v>
      </c>
      <c r="G92" s="160">
        <f t="shared" si="7"/>
        <v>11.74</v>
      </c>
    </row>
    <row r="93" spans="2:7" x14ac:dyDescent="0.25">
      <c r="B93" s="159" t="s">
        <v>599</v>
      </c>
      <c r="C93" s="160" t="s">
        <v>600</v>
      </c>
      <c r="D93" s="159" t="s">
        <v>175</v>
      </c>
      <c r="E93" s="160">
        <v>0.7</v>
      </c>
      <c r="F93" s="159">
        <v>2.36</v>
      </c>
      <c r="G93" s="160">
        <f t="shared" si="7"/>
        <v>1.6519999999999999</v>
      </c>
    </row>
    <row r="94" spans="2:7" x14ac:dyDescent="0.25">
      <c r="B94" s="161" t="s">
        <v>601</v>
      </c>
      <c r="C94" s="162" t="s">
        <v>602</v>
      </c>
      <c r="D94" s="159" t="s">
        <v>44</v>
      </c>
      <c r="E94" s="162">
        <v>0.8</v>
      </c>
      <c r="F94" s="161">
        <v>1.43</v>
      </c>
      <c r="G94" s="162">
        <f t="shared" si="7"/>
        <v>1.1439999999999999</v>
      </c>
    </row>
    <row r="95" spans="2:7" x14ac:dyDescent="0.25">
      <c r="B95" s="161" t="s">
        <v>603</v>
      </c>
      <c r="C95" s="162" t="s">
        <v>604</v>
      </c>
      <c r="D95" s="159" t="s">
        <v>44</v>
      </c>
      <c r="E95" s="162">
        <v>0.2</v>
      </c>
      <c r="F95" s="161">
        <v>4.43</v>
      </c>
      <c r="G95" s="162">
        <f t="shared" si="7"/>
        <v>0.88600000000000001</v>
      </c>
    </row>
    <row r="96" spans="2:7" x14ac:dyDescent="0.25">
      <c r="B96" s="149"/>
      <c r="C96" s="149"/>
      <c r="D96" s="149"/>
      <c r="E96" s="149"/>
      <c r="F96" s="149"/>
      <c r="G96" s="163">
        <f>SUM(G90:G95)</f>
        <v>27.489000000000001</v>
      </c>
    </row>
    <row r="98" spans="2:7" x14ac:dyDescent="0.25">
      <c r="B98" s="147" t="s">
        <v>574</v>
      </c>
      <c r="C98" s="148" t="s">
        <v>605</v>
      </c>
      <c r="D98" s="149"/>
      <c r="E98" s="149"/>
      <c r="F98" s="149"/>
      <c r="G98" s="149"/>
    </row>
    <row r="99" spans="2:7" x14ac:dyDescent="0.25">
      <c r="B99" s="159">
        <v>88267</v>
      </c>
      <c r="C99" s="160" t="s">
        <v>606</v>
      </c>
      <c r="D99" s="159"/>
      <c r="E99" s="159">
        <v>0.78</v>
      </c>
      <c r="F99" s="150">
        <v>14.82</v>
      </c>
      <c r="G99" s="150">
        <f>E99*F99</f>
        <v>11.559600000000001</v>
      </c>
    </row>
    <row r="100" spans="2:7" x14ac:dyDescent="0.25">
      <c r="B100" s="159">
        <v>88316</v>
      </c>
      <c r="C100" s="160" t="s">
        <v>598</v>
      </c>
      <c r="D100" s="159"/>
      <c r="E100" s="159">
        <v>0.44</v>
      </c>
      <c r="F100" s="150">
        <v>11.74</v>
      </c>
      <c r="G100" s="150">
        <f t="shared" ref="G100:G105" si="8">E100*F100</f>
        <v>5.1656000000000004</v>
      </c>
    </row>
    <row r="101" spans="2:7" ht="25.5" x14ac:dyDescent="0.25">
      <c r="B101" s="159">
        <v>4384</v>
      </c>
      <c r="C101" s="160" t="s">
        <v>607</v>
      </c>
      <c r="D101" s="159"/>
      <c r="E101" s="159">
        <v>2</v>
      </c>
      <c r="F101" s="150">
        <v>9.9700000000000006</v>
      </c>
      <c r="G101" s="150">
        <f t="shared" si="8"/>
        <v>19.940000000000001</v>
      </c>
    </row>
    <row r="102" spans="2:7" x14ac:dyDescent="0.25">
      <c r="B102" s="159">
        <v>6138</v>
      </c>
      <c r="C102" s="160" t="s">
        <v>608</v>
      </c>
      <c r="D102" s="159"/>
      <c r="E102" s="159">
        <v>1</v>
      </c>
      <c r="F102" s="150">
        <v>1.38</v>
      </c>
      <c r="G102" s="150">
        <f t="shared" si="8"/>
        <v>1.38</v>
      </c>
    </row>
    <row r="103" spans="2:7" x14ac:dyDescent="0.25">
      <c r="B103" s="159">
        <v>36520</v>
      </c>
      <c r="C103" s="160" t="s">
        <v>609</v>
      </c>
      <c r="D103" s="159"/>
      <c r="E103" s="159">
        <v>1</v>
      </c>
      <c r="F103" s="150">
        <v>548.03</v>
      </c>
      <c r="G103" s="150">
        <f t="shared" si="8"/>
        <v>548.03</v>
      </c>
    </row>
    <row r="104" spans="2:7" x14ac:dyDescent="0.25">
      <c r="B104" s="159">
        <v>37329</v>
      </c>
      <c r="C104" s="160" t="s">
        <v>610</v>
      </c>
      <c r="D104" s="159"/>
      <c r="E104" s="159">
        <v>0.1469</v>
      </c>
      <c r="F104" s="150">
        <v>46.96</v>
      </c>
      <c r="G104" s="154">
        <f t="shared" si="8"/>
        <v>6.8984240000000003</v>
      </c>
    </row>
    <row r="105" spans="2:7" x14ac:dyDescent="0.25">
      <c r="B105" s="159">
        <v>377</v>
      </c>
      <c r="C105" s="160" t="s">
        <v>611</v>
      </c>
      <c r="D105" s="159"/>
      <c r="E105" s="159">
        <v>1</v>
      </c>
      <c r="F105" s="150">
        <v>21.9</v>
      </c>
      <c r="G105" s="150">
        <f t="shared" si="8"/>
        <v>21.9</v>
      </c>
    </row>
    <row r="106" spans="2:7" x14ac:dyDescent="0.25">
      <c r="B106" s="149"/>
      <c r="C106" s="149"/>
      <c r="D106" s="149"/>
      <c r="E106" s="149"/>
      <c r="F106" s="149"/>
      <c r="G106" s="163">
        <f>SUM(G99:G105)</f>
        <v>614.87362399999995</v>
      </c>
    </row>
    <row r="109" spans="2:7" x14ac:dyDescent="0.25">
      <c r="B109" s="148" t="s">
        <v>620</v>
      </c>
      <c r="C109" s="158" t="s">
        <v>619</v>
      </c>
      <c r="D109" s="148" t="s">
        <v>175</v>
      </c>
      <c r="E109" s="148">
        <v>1</v>
      </c>
      <c r="F109" s="148">
        <v>700.38</v>
      </c>
      <c r="G109" s="150">
        <f>F109*E109</f>
        <v>700.38</v>
      </c>
    </row>
    <row r="110" spans="2:7" x14ac:dyDescent="0.25">
      <c r="B110" s="152" t="s">
        <v>532</v>
      </c>
      <c r="C110" s="153" t="s">
        <v>533</v>
      </c>
      <c r="D110" s="148" t="s">
        <v>526</v>
      </c>
      <c r="E110" s="148">
        <v>1</v>
      </c>
      <c r="F110" s="150">
        <v>14.85</v>
      </c>
      <c r="G110" s="150">
        <f t="shared" ref="G110:G112" si="9">F110*E110</f>
        <v>14.85</v>
      </c>
    </row>
    <row r="111" spans="2:7" x14ac:dyDescent="0.25">
      <c r="B111" s="152" t="s">
        <v>534</v>
      </c>
      <c r="C111" s="153" t="s">
        <v>535</v>
      </c>
      <c r="D111" s="148" t="s">
        <v>526</v>
      </c>
      <c r="E111" s="148">
        <v>1</v>
      </c>
      <c r="F111" s="150">
        <v>11.74</v>
      </c>
      <c r="G111" s="150">
        <f t="shared" si="9"/>
        <v>11.74</v>
      </c>
    </row>
    <row r="112" spans="2:7" ht="26.25" x14ac:dyDescent="0.25">
      <c r="B112" s="148" t="s">
        <v>617</v>
      </c>
      <c r="C112" s="148" t="s">
        <v>618</v>
      </c>
      <c r="D112" s="148" t="s">
        <v>36</v>
      </c>
      <c r="E112" s="148">
        <v>2E-3</v>
      </c>
      <c r="F112" s="148">
        <v>368.71</v>
      </c>
      <c r="G112" s="150">
        <f t="shared" si="9"/>
        <v>0.73741999999999996</v>
      </c>
    </row>
    <row r="113" spans="2:8" x14ac:dyDescent="0.25">
      <c r="G113" s="154">
        <f>SUM(G109:G112)</f>
        <v>727.70742000000007</v>
      </c>
    </row>
    <row r="115" spans="2:8" ht="26.25" x14ac:dyDescent="0.25">
      <c r="B115" s="150" t="s">
        <v>574</v>
      </c>
      <c r="C115" s="148" t="s">
        <v>622</v>
      </c>
      <c r="D115" s="150" t="s">
        <v>554</v>
      </c>
      <c r="E115" s="150" t="s">
        <v>562</v>
      </c>
      <c r="F115" s="150" t="s">
        <v>623</v>
      </c>
      <c r="G115" s="151" t="s">
        <v>624</v>
      </c>
      <c r="H115" s="151" t="s">
        <v>564</v>
      </c>
    </row>
    <row r="116" spans="2:8" x14ac:dyDescent="0.25">
      <c r="B116" s="159">
        <v>90780</v>
      </c>
      <c r="C116" s="160" t="s">
        <v>625</v>
      </c>
      <c r="D116" s="159" t="s">
        <v>526</v>
      </c>
      <c r="E116" s="160">
        <v>70</v>
      </c>
      <c r="F116" s="150">
        <v>19.850000000000001</v>
      </c>
      <c r="G116" s="160">
        <f>E116*F116</f>
        <v>1389.5</v>
      </c>
      <c r="H116" s="150">
        <f>G116*5</f>
        <v>6947.5</v>
      </c>
    </row>
  </sheetData>
  <mergeCells count="10">
    <mergeCell ref="D61:F61"/>
    <mergeCell ref="G61:H61"/>
    <mergeCell ref="B87:F87"/>
    <mergeCell ref="E57:H57"/>
    <mergeCell ref="E58:H58"/>
    <mergeCell ref="B55:F55"/>
    <mergeCell ref="B13:F13"/>
    <mergeCell ref="B2:G2"/>
    <mergeCell ref="B44:F44"/>
    <mergeCell ref="B33:F33"/>
  </mergeCells>
  <conditionalFormatting sqref="B90:G91 D92:G92 F94:F95 B94:E94 C95:E95 G95 B93:G93 B99:E104 B116:G116">
    <cfRule type="expression" dxfId="7" priority="13" stopIfTrue="1">
      <formula>AND($A90&lt;&gt;"COMPOSICAO",$A90&lt;&gt;"INSUMO",$A90&lt;&gt;"")</formula>
    </cfRule>
    <cfRule type="expression" dxfId="6" priority="14" stopIfTrue="1">
      <formula>AND(OR($A90="COMPOSICAO",$A90="INSUMO",$A90&lt;&gt;""),$A90&lt;&gt;"")</formula>
    </cfRule>
  </conditionalFormatting>
  <conditionalFormatting sqref="G94">
    <cfRule type="expression" dxfId="5" priority="11" stopIfTrue="1">
      <formula>AND($A94&lt;&gt;"COMPOSICAO",$A94&lt;&gt;"INSUMO",$A94&lt;&gt;"")</formula>
    </cfRule>
    <cfRule type="expression" dxfId="4" priority="12" stopIfTrue="1">
      <formula>AND(OR($A94="COMPOSICAO",$A94="INSUMO",$A94&lt;&gt;""),$A94&lt;&gt;"")</formula>
    </cfRule>
  </conditionalFormatting>
  <conditionalFormatting sqref="B95">
    <cfRule type="expression" dxfId="3" priority="9" stopIfTrue="1">
      <formula>AND($A95&lt;&gt;"COMPOSICAO",$A95&lt;&gt;"INSUMO",$A95&lt;&gt;"")</formula>
    </cfRule>
    <cfRule type="expression" dxfId="2" priority="10" stopIfTrue="1">
      <formula>AND(OR($A95="COMPOSICAO",$A95="INSUMO",$A95&lt;&gt;""),$A95&lt;&gt;"")</formula>
    </cfRule>
  </conditionalFormatting>
  <conditionalFormatting sqref="B105:E105">
    <cfRule type="expression" dxfId="1" priority="3" stopIfTrue="1">
      <formula>AND($A105&lt;&gt;"COMPOSICAO",$A105&lt;&gt;"INSUMO",$A105&lt;&gt;"")</formula>
    </cfRule>
    <cfRule type="expression" dxfId="0" priority="4" stopIfTrue="1">
      <formula>AND(OR($A105="COMPOSICAO",$A105="INSUMO",$A105&lt;&gt;""),$A105&lt;&gt;"")</formula>
    </cfRule>
  </conditionalFormatting>
  <pageMargins left="0.511811024" right="0.511811024" top="0.78740157499999996" bottom="0.78740157499999996" header="0.31496062000000002" footer="0.31496062000000002"/>
  <pageSetup paperSize="9" scale="56" fitToHeight="0"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8:K31"/>
  <sheetViews>
    <sheetView view="pageBreakPreview" zoomScale="60" zoomScaleNormal="100" workbookViewId="0">
      <selection activeCell="R30" sqref="R30"/>
    </sheetView>
  </sheetViews>
  <sheetFormatPr defaultRowHeight="15" x14ac:dyDescent="0.25"/>
  <cols>
    <col min="5" max="5" width="23" customWidth="1"/>
    <col min="6" max="6" width="23.7109375" bestFit="1" customWidth="1"/>
    <col min="7" max="7" width="11.28515625" bestFit="1" customWidth="1"/>
    <col min="8" max="8" width="16.5703125" bestFit="1" customWidth="1"/>
    <col min="9" max="9" width="20.42578125" bestFit="1" customWidth="1"/>
    <col min="11" max="11" width="9.28515625" bestFit="1" customWidth="1"/>
  </cols>
  <sheetData>
    <row r="8" spans="2:11" ht="15.75" thickBot="1" x14ac:dyDescent="0.3"/>
    <row r="9" spans="2:11" ht="15.75" x14ac:dyDescent="0.25">
      <c r="B9" s="207" t="s">
        <v>499</v>
      </c>
      <c r="C9" s="208"/>
      <c r="D9" s="208"/>
      <c r="E9" s="208"/>
      <c r="F9" s="208"/>
      <c r="G9" s="208"/>
      <c r="H9" s="208"/>
      <c r="I9" s="209"/>
    </row>
    <row r="10" spans="2:11" x14ac:dyDescent="0.25">
      <c r="B10" s="210" t="s">
        <v>362</v>
      </c>
      <c r="C10" s="211"/>
      <c r="D10" s="211"/>
      <c r="E10" s="211"/>
      <c r="F10" s="211"/>
      <c r="G10" s="211"/>
      <c r="H10" s="211"/>
      <c r="I10" s="212"/>
    </row>
    <row r="11" spans="2:11" x14ac:dyDescent="0.25">
      <c r="B11" s="66" t="s">
        <v>341</v>
      </c>
      <c r="C11" s="67"/>
      <c r="D11" s="67"/>
      <c r="E11" s="67"/>
      <c r="F11" s="67"/>
      <c r="G11" s="67"/>
      <c r="H11" s="67"/>
      <c r="I11" s="68"/>
      <c r="K11">
        <v>0.25219999999999998</v>
      </c>
    </row>
    <row r="12" spans="2:11" ht="16.5" x14ac:dyDescent="0.25">
      <c r="B12" s="69" t="s">
        <v>1</v>
      </c>
      <c r="C12" s="213" t="s">
        <v>3</v>
      </c>
      <c r="D12" s="213"/>
      <c r="E12" s="213"/>
      <c r="F12" s="70" t="s">
        <v>500</v>
      </c>
      <c r="G12" s="70" t="s">
        <v>501</v>
      </c>
      <c r="H12" s="71" t="s">
        <v>551</v>
      </c>
      <c r="I12" s="72" t="s">
        <v>7</v>
      </c>
    </row>
    <row r="13" spans="2:11" x14ac:dyDescent="0.25">
      <c r="B13" s="73" t="s">
        <v>8</v>
      </c>
      <c r="C13" s="214" t="str">
        <f>'Orçamento Sintético'!C14</f>
        <v>SERVIÇOS PRELIMINARES</v>
      </c>
      <c r="D13" s="214"/>
      <c r="E13" s="214"/>
      <c r="F13" s="27">
        <f>'Orçamento Sintético'!G14</f>
        <v>1117.0999999999999</v>
      </c>
      <c r="G13" s="75">
        <f>F13*100/F29</f>
        <v>1.0322849879093932</v>
      </c>
      <c r="H13" s="27">
        <f>F13*$K$11</f>
        <v>281.73261999999994</v>
      </c>
      <c r="I13" s="115">
        <f>SUM(F13+H13)</f>
        <v>1398.8326199999999</v>
      </c>
    </row>
    <row r="14" spans="2:11" x14ac:dyDescent="0.25">
      <c r="B14" s="76" t="s">
        <v>502</v>
      </c>
      <c r="C14" s="214" t="str">
        <f>'Orçamento Sintético'!C23</f>
        <v>SERVIÇOS EM TERRA</v>
      </c>
      <c r="D14" s="214"/>
      <c r="E14" s="214"/>
      <c r="F14" s="27">
        <f>'Orçamento Sintético'!G23</f>
        <v>632.20000000000005</v>
      </c>
      <c r="G14" s="75">
        <f>F14*100/F29</f>
        <v>0.58420067080504745</v>
      </c>
      <c r="H14" s="27">
        <f t="shared" ref="H14:H28" si="0">F14*$K$11</f>
        <v>159.44084000000001</v>
      </c>
      <c r="I14" s="115">
        <f t="shared" ref="I14:I28" si="1">SUM(F14+H14)</f>
        <v>791.64084000000003</v>
      </c>
    </row>
    <row r="15" spans="2:11" x14ac:dyDescent="0.25">
      <c r="B15" s="76" t="s">
        <v>37</v>
      </c>
      <c r="C15" s="193" t="str">
        <f>'Orçamento Sintético'!C27</f>
        <v>ALVENARIAS E VEDAÇÕES</v>
      </c>
      <c r="D15" s="193"/>
      <c r="E15" s="193"/>
      <c r="F15" s="27">
        <f>'Orçamento Sintético'!G27</f>
        <v>2957.67</v>
      </c>
      <c r="G15" s="75">
        <f>F15*100/F29</f>
        <v>2.7331110376778942</v>
      </c>
      <c r="H15" s="27">
        <f t="shared" si="0"/>
        <v>745.92437399999994</v>
      </c>
      <c r="I15" s="115">
        <f t="shared" si="1"/>
        <v>3703.5943740000002</v>
      </c>
    </row>
    <row r="16" spans="2:11" x14ac:dyDescent="0.25">
      <c r="B16" s="76" t="s">
        <v>503</v>
      </c>
      <c r="C16" s="193" t="str">
        <f>'Orçamento Sintético'!C31</f>
        <v>REVESTIMENTO</v>
      </c>
      <c r="D16" s="193"/>
      <c r="E16" s="193"/>
      <c r="F16" s="27">
        <f>'Orçamento Sintético'!G31</f>
        <v>10895.170000000002</v>
      </c>
      <c r="G16" s="75">
        <f>F16*100/F29</f>
        <v>10.067962072975371</v>
      </c>
      <c r="H16" s="27">
        <f t="shared" si="0"/>
        <v>2747.7618740000003</v>
      </c>
      <c r="I16" s="115">
        <f t="shared" si="1"/>
        <v>13642.931874000002</v>
      </c>
    </row>
    <row r="17" spans="2:9" x14ac:dyDescent="0.25">
      <c r="B17" s="76" t="s">
        <v>62</v>
      </c>
      <c r="C17" s="193" t="str">
        <f>'Orçamento Sintético'!C37</f>
        <v>PISO</v>
      </c>
      <c r="D17" s="193"/>
      <c r="E17" s="193"/>
      <c r="F17" s="27">
        <f>'Orçamento Sintético'!G37</f>
        <v>3933.24</v>
      </c>
      <c r="G17" s="75">
        <f>F17*100/F29</f>
        <v>3.6346115887966541</v>
      </c>
      <c r="H17" s="27">
        <f t="shared" si="0"/>
        <v>991.96312799999987</v>
      </c>
      <c r="I17" s="115">
        <f t="shared" si="1"/>
        <v>4925.2031279999992</v>
      </c>
    </row>
    <row r="18" spans="2:9" x14ac:dyDescent="0.25">
      <c r="B18" s="76" t="s">
        <v>71</v>
      </c>
      <c r="C18" s="193" t="str">
        <f>'Orçamento Sintético'!C42</f>
        <v>ESQUADRIAS</v>
      </c>
      <c r="D18" s="193"/>
      <c r="E18" s="193"/>
      <c r="F18" s="27">
        <f>'Orçamento Sintético'!G42</f>
        <v>14641.449999999997</v>
      </c>
      <c r="G18" s="75">
        <f>F18*100/F29</f>
        <v>13.52980846497716</v>
      </c>
      <c r="H18" s="27">
        <f t="shared" si="0"/>
        <v>3692.5736899999988</v>
      </c>
      <c r="I18" s="115">
        <f t="shared" si="1"/>
        <v>18334.023689999995</v>
      </c>
    </row>
    <row r="19" spans="2:9" x14ac:dyDescent="0.25">
      <c r="B19" s="76" t="s">
        <v>79</v>
      </c>
      <c r="C19" s="194" t="str">
        <f>'Orçamento Sintético'!C50</f>
        <v>COBERTA</v>
      </c>
      <c r="D19" s="195"/>
      <c r="E19" s="196"/>
      <c r="F19" s="27">
        <f>'Orçamento Sintético'!G50</f>
        <v>12077.070000000002</v>
      </c>
      <c r="G19" s="75">
        <f>F19*100/F29</f>
        <v>11.160127167604422</v>
      </c>
      <c r="H19" s="27">
        <f t="shared" si="0"/>
        <v>3045.8370540000001</v>
      </c>
      <c r="I19" s="115">
        <f t="shared" si="1"/>
        <v>15122.907054000001</v>
      </c>
    </row>
    <row r="20" spans="2:9" x14ac:dyDescent="0.25">
      <c r="B20" s="76" t="s">
        <v>84</v>
      </c>
      <c r="C20" s="194" t="str">
        <f>'Orçamento Sintético'!C54</f>
        <v>FORRO</v>
      </c>
      <c r="D20" s="195"/>
      <c r="E20" s="196"/>
      <c r="F20" s="27">
        <f>'Orçamento Sintético'!G54</f>
        <v>4344.47</v>
      </c>
      <c r="G20" s="75">
        <f>F20*100/F29</f>
        <v>4.0146192475362295</v>
      </c>
      <c r="H20" s="27">
        <f t="shared" si="0"/>
        <v>1095.675334</v>
      </c>
      <c r="I20" s="115">
        <f t="shared" si="1"/>
        <v>5440.1453340000007</v>
      </c>
    </row>
    <row r="21" spans="2:9" x14ac:dyDescent="0.25">
      <c r="B21" s="73" t="s">
        <v>512</v>
      </c>
      <c r="C21" s="194" t="str">
        <f>'Orçamento Sintético'!C56</f>
        <v>PAVIMENTAÇÃO</v>
      </c>
      <c r="D21" s="195"/>
      <c r="E21" s="196"/>
      <c r="F21" s="27">
        <f>'Orçamento Sintético'!G56</f>
        <v>3632.6800000000003</v>
      </c>
      <c r="G21" s="75">
        <f>F21*100/F29</f>
        <v>3.3568713900981964</v>
      </c>
      <c r="H21" s="27">
        <f t="shared" si="0"/>
        <v>916.16189599999996</v>
      </c>
      <c r="I21" s="115">
        <f t="shared" si="1"/>
        <v>4548.8418959999999</v>
      </c>
    </row>
    <row r="22" spans="2:9" x14ac:dyDescent="0.25">
      <c r="B22" s="76" t="s">
        <v>513</v>
      </c>
      <c r="C22" s="194" t="str">
        <f>'Orçamento Sintético'!C61</f>
        <v>INSTALAÇÕES HIDRO-SANITÁRIAS</v>
      </c>
      <c r="D22" s="195"/>
      <c r="E22" s="196"/>
      <c r="F22" s="27">
        <f>'Orçamento Sintético'!G61</f>
        <v>1459.6299999999999</v>
      </c>
      <c r="G22" s="75">
        <f>F22*100/F29</f>
        <v>1.3488086446174807</v>
      </c>
      <c r="H22" s="27">
        <f t="shared" si="0"/>
        <v>368.11868599999997</v>
      </c>
      <c r="I22" s="115">
        <f t="shared" si="1"/>
        <v>1827.7486859999999</v>
      </c>
    </row>
    <row r="23" spans="2:9" x14ac:dyDescent="0.25">
      <c r="B23" s="76" t="s">
        <v>514</v>
      </c>
      <c r="C23" s="194" t="str">
        <f>'Orçamento Sintético'!C67</f>
        <v>BANCADAS, LOUÇAS, METAIS E ACESSÓRIOS</v>
      </c>
      <c r="D23" s="195"/>
      <c r="E23" s="196"/>
      <c r="F23" s="27">
        <f>'Orçamento Sintético'!G67</f>
        <v>4468.21</v>
      </c>
      <c r="G23" s="75">
        <f>F23*100/F29</f>
        <v>4.1289643772505871</v>
      </c>
      <c r="H23" s="27">
        <f t="shared" si="0"/>
        <v>1126.882562</v>
      </c>
      <c r="I23" s="115">
        <f t="shared" si="1"/>
        <v>5595.0925619999998</v>
      </c>
    </row>
    <row r="24" spans="2:9" x14ac:dyDescent="0.25">
      <c r="B24" s="76" t="s">
        <v>515</v>
      </c>
      <c r="C24" s="194" t="str">
        <f>'Orçamento Sintético'!C77</f>
        <v>PINTURA</v>
      </c>
      <c r="D24" s="195"/>
      <c r="E24" s="196"/>
      <c r="F24" s="27">
        <f>'Orçamento Sintético'!G77</f>
        <v>11822.050000000001</v>
      </c>
      <c r="G24" s="75">
        <f>F24*100/F29</f>
        <v>10.924469377239499</v>
      </c>
      <c r="H24" s="27">
        <f t="shared" si="0"/>
        <v>2981.5210099999999</v>
      </c>
      <c r="I24" s="115">
        <f t="shared" si="1"/>
        <v>14803.571010000001</v>
      </c>
    </row>
    <row r="25" spans="2:9" x14ac:dyDescent="0.25">
      <c r="B25" s="76" t="s">
        <v>516</v>
      </c>
      <c r="C25" s="194" t="str">
        <f>'Orçamento Sintético'!C88</f>
        <v>INSTALAÇÕES ELÉTRICAS</v>
      </c>
      <c r="D25" s="195"/>
      <c r="E25" s="196"/>
      <c r="F25" s="27">
        <f>'Orçamento Sintético'!G88</f>
        <v>20980.870000000003</v>
      </c>
      <c r="G25" s="75">
        <f>F25*100/F29</f>
        <v>19.387912572087153</v>
      </c>
      <c r="H25" s="27">
        <f t="shared" si="0"/>
        <v>5291.3754140000001</v>
      </c>
      <c r="I25" s="115">
        <f t="shared" si="1"/>
        <v>26272.245414000005</v>
      </c>
    </row>
    <row r="26" spans="2:9" x14ac:dyDescent="0.25">
      <c r="B26" s="76" t="s">
        <v>139</v>
      </c>
      <c r="C26" s="194" t="str">
        <f>'Orçamento Sintético'!C119</f>
        <v>CLIMATIZAÇÃO</v>
      </c>
      <c r="D26" s="195"/>
      <c r="E26" s="196"/>
      <c r="F26" s="27">
        <f>'Orçamento Sintético'!G119</f>
        <v>1420.56</v>
      </c>
      <c r="G26" s="75">
        <f>F26*100/F29</f>
        <v>1.3127050061987</v>
      </c>
      <c r="H26" s="27">
        <f t="shared" si="0"/>
        <v>358.26523199999997</v>
      </c>
      <c r="I26" s="115">
        <f t="shared" si="1"/>
        <v>1778.8252319999999</v>
      </c>
    </row>
    <row r="27" spans="2:9" x14ac:dyDescent="0.25">
      <c r="B27" s="76" t="s">
        <v>311</v>
      </c>
      <c r="C27" s="204" t="str">
        <f>'Orçamento Sintético'!C121</f>
        <v>SERVIÇOS COMPLEMENTARES</v>
      </c>
      <c r="D27" s="205"/>
      <c r="E27" s="206"/>
      <c r="F27" s="27">
        <f>'Orçamento Sintético'!G121</f>
        <v>6886.37</v>
      </c>
      <c r="G27" s="75">
        <f>F27*100/F29</f>
        <v>6.3635273227012883</v>
      </c>
      <c r="H27" s="27">
        <f t="shared" si="0"/>
        <v>1736.7425139999998</v>
      </c>
      <c r="I27" s="115">
        <f t="shared" si="1"/>
        <v>8623.1125140000004</v>
      </c>
    </row>
    <row r="28" spans="2:9" x14ac:dyDescent="0.25">
      <c r="B28" s="76" t="s">
        <v>634</v>
      </c>
      <c r="C28" s="194" t="str">
        <f>'Orçamento Sintético'!C126</f>
        <v>ADMINISTRAÇÃO DE OBRA</v>
      </c>
      <c r="D28" s="195"/>
      <c r="E28" s="196"/>
      <c r="F28" s="27">
        <f>'Orçamento Sintético'!G126</f>
        <v>6947.5</v>
      </c>
      <c r="G28" s="75">
        <f>F28*100/F29</f>
        <v>6.4200160715249401</v>
      </c>
      <c r="H28" s="27">
        <f t="shared" si="0"/>
        <v>1752.1594999999998</v>
      </c>
      <c r="I28" s="115">
        <f t="shared" si="1"/>
        <v>8699.6594999999998</v>
      </c>
    </row>
    <row r="29" spans="2:9" x14ac:dyDescent="0.25">
      <c r="B29" s="77"/>
      <c r="C29" s="197" t="s">
        <v>504</v>
      </c>
      <c r="D29" s="198"/>
      <c r="E29" s="78"/>
      <c r="F29" s="113">
        <f>SUM(F13:F28)</f>
        <v>108216.23999999999</v>
      </c>
      <c r="G29" s="79">
        <f>SUM(G13:G28)</f>
        <v>100.00000000000001</v>
      </c>
      <c r="H29" s="78"/>
      <c r="I29" s="199">
        <f>ROUND(SUM(I13:I28),2)</f>
        <v>135508.38</v>
      </c>
    </row>
    <row r="30" spans="2:9" x14ac:dyDescent="0.25">
      <c r="B30" s="77"/>
      <c r="C30" s="197" t="s">
        <v>551</v>
      </c>
      <c r="D30" s="198"/>
      <c r="E30" s="78"/>
      <c r="F30" s="113">
        <f>ROUND(0.2522*F29,2)</f>
        <v>27292.14</v>
      </c>
      <c r="G30" s="78"/>
      <c r="H30" s="78"/>
      <c r="I30" s="200"/>
    </row>
    <row r="31" spans="2:9" ht="15.75" thickBot="1" x14ac:dyDescent="0.3">
      <c r="B31" s="80"/>
      <c r="C31" s="202" t="s">
        <v>147</v>
      </c>
      <c r="D31" s="203"/>
      <c r="E31" s="81"/>
      <c r="F31" s="114">
        <f>ROUND(SUM(F29:F30),2)</f>
        <v>135508.38</v>
      </c>
      <c r="G31" s="82"/>
      <c r="H31" s="82"/>
      <c r="I31" s="201"/>
    </row>
  </sheetData>
  <mergeCells count="23">
    <mergeCell ref="C15:E15"/>
    <mergeCell ref="B9:I9"/>
    <mergeCell ref="B10:I10"/>
    <mergeCell ref="C12:E12"/>
    <mergeCell ref="C13:E13"/>
    <mergeCell ref="C14:E14"/>
    <mergeCell ref="C29:D29"/>
    <mergeCell ref="I29:I31"/>
    <mergeCell ref="C30:D30"/>
    <mergeCell ref="C31:D31"/>
    <mergeCell ref="C20:E20"/>
    <mergeCell ref="C21:E21"/>
    <mergeCell ref="C27:E27"/>
    <mergeCell ref="C23:E23"/>
    <mergeCell ref="C24:E24"/>
    <mergeCell ref="C25:E25"/>
    <mergeCell ref="C26:E26"/>
    <mergeCell ref="C28:E28"/>
    <mergeCell ref="C16:E16"/>
    <mergeCell ref="C17:E17"/>
    <mergeCell ref="C18:E18"/>
    <mergeCell ref="C19:E19"/>
    <mergeCell ref="C22:E22"/>
  </mergeCells>
  <pageMargins left="0.51181102362204722" right="0.51181102362204722" top="0.78740157480314965" bottom="0.78740157480314965" header="0.31496062992125984" footer="0.31496062992125984"/>
  <pageSetup paperSize="9" scale="65" fitToHeight="0"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9:M35"/>
  <sheetViews>
    <sheetView topLeftCell="A7" zoomScaleNormal="100" workbookViewId="0">
      <selection activeCell="O33" sqref="O33"/>
    </sheetView>
  </sheetViews>
  <sheetFormatPr defaultRowHeight="15" x14ac:dyDescent="0.25"/>
  <cols>
    <col min="3" max="3" width="53" customWidth="1"/>
    <col min="4" max="4" width="15.42578125" bestFit="1" customWidth="1"/>
    <col min="6" max="6" width="14.42578125" bestFit="1" customWidth="1"/>
    <col min="7" max="7" width="18.7109375" bestFit="1" customWidth="1"/>
    <col min="9" max="9" width="14.42578125" bestFit="1" customWidth="1"/>
    <col min="11" max="11" width="14.42578125" bestFit="1" customWidth="1"/>
    <col min="13" max="13" width="15.42578125" bestFit="1" customWidth="1"/>
  </cols>
  <sheetData>
    <row r="9" spans="2:13" ht="20.25" customHeight="1" x14ac:dyDescent="0.25">
      <c r="B9" s="218" t="s">
        <v>505</v>
      </c>
      <c r="C9" s="219"/>
      <c r="D9" s="219"/>
      <c r="E9" s="219"/>
      <c r="F9" s="219"/>
      <c r="G9" s="219"/>
      <c r="H9" s="219"/>
      <c r="I9" s="219"/>
      <c r="J9" s="219"/>
      <c r="K9" s="219"/>
      <c r="L9" s="219"/>
      <c r="M9" s="219"/>
    </row>
    <row r="10" spans="2:13" x14ac:dyDescent="0.25">
      <c r="B10" s="220" t="s">
        <v>517</v>
      </c>
      <c r="C10" s="221"/>
      <c r="D10" s="221"/>
      <c r="E10" s="221"/>
      <c r="F10" s="221"/>
      <c r="G10" s="221"/>
      <c r="H10" s="221"/>
      <c r="I10" s="221"/>
      <c r="J10" s="221"/>
      <c r="K10" s="221"/>
      <c r="L10" s="221"/>
      <c r="M10" s="221"/>
    </row>
    <row r="11" spans="2:13" ht="15.75" thickBot="1" x14ac:dyDescent="0.3">
      <c r="B11" s="222" t="s">
        <v>341</v>
      </c>
      <c r="C11" s="223"/>
      <c r="D11" s="223"/>
      <c r="E11" s="223"/>
      <c r="F11" s="223"/>
      <c r="G11" s="223"/>
      <c r="H11" s="223"/>
      <c r="I11" s="223"/>
      <c r="J11" s="223"/>
      <c r="K11" s="223"/>
      <c r="L11" s="223"/>
      <c r="M11" s="223"/>
    </row>
    <row r="12" spans="2:13" ht="15.75" x14ac:dyDescent="0.3">
      <c r="B12" s="224" t="s">
        <v>1</v>
      </c>
      <c r="C12" s="226" t="s">
        <v>3</v>
      </c>
      <c r="D12" s="228" t="s">
        <v>506</v>
      </c>
      <c r="E12" s="230" t="s">
        <v>501</v>
      </c>
      <c r="F12" s="232" t="s">
        <v>551</v>
      </c>
      <c r="G12" s="234" t="s">
        <v>507</v>
      </c>
      <c r="H12" s="215" t="s">
        <v>508</v>
      </c>
      <c r="I12" s="215"/>
      <c r="J12" s="215" t="s">
        <v>509</v>
      </c>
      <c r="K12" s="215"/>
      <c r="L12" s="216" t="s">
        <v>518</v>
      </c>
      <c r="M12" s="217"/>
    </row>
    <row r="13" spans="2:13" ht="16.5" thickBot="1" x14ac:dyDescent="0.35">
      <c r="B13" s="225"/>
      <c r="C13" s="227"/>
      <c r="D13" s="229"/>
      <c r="E13" s="231"/>
      <c r="F13" s="233"/>
      <c r="G13" s="235"/>
      <c r="H13" s="83" t="s">
        <v>501</v>
      </c>
      <c r="I13" s="83" t="s">
        <v>510</v>
      </c>
      <c r="J13" s="108" t="s">
        <v>501</v>
      </c>
      <c r="K13" s="108" t="s">
        <v>510</v>
      </c>
      <c r="L13" s="84" t="s">
        <v>501</v>
      </c>
      <c r="M13" s="85" t="s">
        <v>510</v>
      </c>
    </row>
    <row r="14" spans="2:13" x14ac:dyDescent="0.25">
      <c r="B14" s="86" t="s">
        <v>8</v>
      </c>
      <c r="C14" s="87" t="str">
        <f>'orçamento resumo'!C13:E13</f>
        <v>SERVIÇOS PRELIMINARES</v>
      </c>
      <c r="D14" s="116">
        <f>'orçamento resumo'!F13</f>
        <v>1117.0999999999999</v>
      </c>
      <c r="E14" s="88">
        <f>D14/D30</f>
        <v>1.0322849879093933E-2</v>
      </c>
      <c r="F14" s="118">
        <f>D14*$D$34</f>
        <v>281.73261999999994</v>
      </c>
      <c r="G14" s="120">
        <f>D14+F14</f>
        <v>1398.8326199999999</v>
      </c>
      <c r="H14" s="89">
        <v>1</v>
      </c>
      <c r="I14" s="123">
        <f>G14*H14</f>
        <v>1398.8326199999999</v>
      </c>
      <c r="J14" s="109"/>
      <c r="K14" s="126">
        <f>$G14*J14</f>
        <v>0</v>
      </c>
      <c r="L14" s="90"/>
      <c r="M14" s="128">
        <f>$G14*L14</f>
        <v>0</v>
      </c>
    </row>
    <row r="15" spans="2:13" x14ac:dyDescent="0.25">
      <c r="B15" s="91" t="s">
        <v>502</v>
      </c>
      <c r="C15" s="74" t="str">
        <f>'orçamento resumo'!C14:E14</f>
        <v>SERVIÇOS EM TERRA</v>
      </c>
      <c r="D15" s="116">
        <f>'orçamento resumo'!F14</f>
        <v>632.20000000000005</v>
      </c>
      <c r="E15" s="92">
        <f>D15/D30</f>
        <v>5.8420067080504744E-3</v>
      </c>
      <c r="F15" s="118">
        <f t="shared" ref="F15:F28" si="0">D15*$D$34</f>
        <v>159.44084000000001</v>
      </c>
      <c r="G15" s="121">
        <f t="shared" ref="G15:G28" si="1">D15+F15</f>
        <v>791.64084000000003</v>
      </c>
      <c r="H15" s="93">
        <v>0.5</v>
      </c>
      <c r="I15" s="123">
        <f t="shared" ref="I15:I29" si="2">G15*H15</f>
        <v>395.82042000000001</v>
      </c>
      <c r="J15" s="93">
        <v>0.5</v>
      </c>
      <c r="K15" s="126">
        <f t="shared" ref="K15:K28" si="3">$G15*J15</f>
        <v>395.82042000000001</v>
      </c>
      <c r="L15" s="94"/>
      <c r="M15" s="128">
        <f t="shared" ref="M15:M28" si="4">$G15*L15</f>
        <v>0</v>
      </c>
    </row>
    <row r="16" spans="2:13" x14ac:dyDescent="0.25">
      <c r="B16" s="91" t="s">
        <v>37</v>
      </c>
      <c r="C16" s="74" t="str">
        <f>'orçamento resumo'!C15:E15</f>
        <v>ALVENARIAS E VEDAÇÕES</v>
      </c>
      <c r="D16" s="116">
        <f>'orçamento resumo'!F15</f>
        <v>2957.67</v>
      </c>
      <c r="E16" s="92">
        <f>D16/D30</f>
        <v>2.733111037677894E-2</v>
      </c>
      <c r="F16" s="118">
        <f t="shared" si="0"/>
        <v>745.92437399999994</v>
      </c>
      <c r="G16" s="121">
        <f t="shared" si="1"/>
        <v>3703.5943740000002</v>
      </c>
      <c r="H16" s="93">
        <v>0.5</v>
      </c>
      <c r="I16" s="123">
        <f t="shared" si="2"/>
        <v>1851.7971870000001</v>
      </c>
      <c r="J16" s="93">
        <v>0.5</v>
      </c>
      <c r="K16" s="126">
        <f t="shared" si="3"/>
        <v>1851.7971870000001</v>
      </c>
      <c r="L16" s="94"/>
      <c r="M16" s="128">
        <f t="shared" si="4"/>
        <v>0</v>
      </c>
    </row>
    <row r="17" spans="2:13" x14ac:dyDescent="0.25">
      <c r="B17" s="91" t="s">
        <v>503</v>
      </c>
      <c r="C17" s="74" t="str">
        <f>'orçamento resumo'!C16:E16</f>
        <v>REVESTIMENTO</v>
      </c>
      <c r="D17" s="116">
        <f>'orçamento resumo'!F16</f>
        <v>10895.170000000002</v>
      </c>
      <c r="E17" s="92">
        <f>D17/D30</f>
        <v>0.10067962072975371</v>
      </c>
      <c r="F17" s="118">
        <f t="shared" si="0"/>
        <v>2747.7618740000003</v>
      </c>
      <c r="G17" s="121">
        <f t="shared" si="1"/>
        <v>13642.931874000002</v>
      </c>
      <c r="H17" s="93"/>
      <c r="I17" s="123">
        <f t="shared" si="2"/>
        <v>0</v>
      </c>
      <c r="J17" s="93">
        <v>0.3</v>
      </c>
      <c r="K17" s="126">
        <f t="shared" si="3"/>
        <v>4092.8795622000002</v>
      </c>
      <c r="L17" s="94">
        <v>0.7</v>
      </c>
      <c r="M17" s="128">
        <f t="shared" si="4"/>
        <v>9550.0523118000001</v>
      </c>
    </row>
    <row r="18" spans="2:13" x14ac:dyDescent="0.25">
      <c r="B18" s="91" t="s">
        <v>62</v>
      </c>
      <c r="C18" s="74" t="str">
        <f>'orçamento resumo'!C17:E17</f>
        <v>PISO</v>
      </c>
      <c r="D18" s="116">
        <f>'orçamento resumo'!F17</f>
        <v>3933.24</v>
      </c>
      <c r="E18" s="92">
        <f>D18/D30</f>
        <v>3.6346115887966539E-2</v>
      </c>
      <c r="F18" s="118">
        <f t="shared" si="0"/>
        <v>991.96312799999987</v>
      </c>
      <c r="G18" s="121">
        <f t="shared" si="1"/>
        <v>4925.2031279999992</v>
      </c>
      <c r="H18" s="93">
        <v>0.2</v>
      </c>
      <c r="I18" s="123">
        <f t="shared" si="2"/>
        <v>985.04062559999988</v>
      </c>
      <c r="J18" s="93">
        <v>0.8</v>
      </c>
      <c r="K18" s="126">
        <f t="shared" si="3"/>
        <v>3940.1625023999995</v>
      </c>
      <c r="L18" s="94"/>
      <c r="M18" s="128">
        <f t="shared" si="4"/>
        <v>0</v>
      </c>
    </row>
    <row r="19" spans="2:13" x14ac:dyDescent="0.25">
      <c r="B19" s="91" t="s">
        <v>71</v>
      </c>
      <c r="C19" s="74" t="str">
        <f>'orçamento resumo'!C18:E18</f>
        <v>ESQUADRIAS</v>
      </c>
      <c r="D19" s="116">
        <f>'orçamento resumo'!F18</f>
        <v>14641.449999999997</v>
      </c>
      <c r="E19" s="92">
        <f>D19/D30</f>
        <v>0.13529808464977158</v>
      </c>
      <c r="F19" s="118">
        <f t="shared" si="0"/>
        <v>3692.5736899999988</v>
      </c>
      <c r="G19" s="121">
        <f t="shared" si="1"/>
        <v>18334.023689999995</v>
      </c>
      <c r="H19" s="93">
        <v>0.1</v>
      </c>
      <c r="I19" s="123">
        <f t="shared" si="2"/>
        <v>1833.4023689999995</v>
      </c>
      <c r="J19" s="93">
        <v>0.4</v>
      </c>
      <c r="K19" s="126">
        <f t="shared" si="3"/>
        <v>7333.6094759999978</v>
      </c>
      <c r="L19" s="94">
        <v>0.5</v>
      </c>
      <c r="M19" s="128">
        <f t="shared" si="4"/>
        <v>9167.0118449999973</v>
      </c>
    </row>
    <row r="20" spans="2:13" x14ac:dyDescent="0.25">
      <c r="B20" s="91" t="s">
        <v>79</v>
      </c>
      <c r="C20" s="74" t="str">
        <f>'orçamento resumo'!C19:E19</f>
        <v>COBERTA</v>
      </c>
      <c r="D20" s="116">
        <f>'orçamento resumo'!F19</f>
        <v>12077.070000000002</v>
      </c>
      <c r="E20" s="92">
        <f>D20/D30</f>
        <v>0.11160127167604421</v>
      </c>
      <c r="F20" s="118">
        <f t="shared" si="0"/>
        <v>3045.8370540000001</v>
      </c>
      <c r="G20" s="121">
        <f t="shared" si="1"/>
        <v>15122.907054000001</v>
      </c>
      <c r="H20" s="93">
        <v>0.8</v>
      </c>
      <c r="I20" s="123">
        <f t="shared" si="2"/>
        <v>12098.325643200002</v>
      </c>
      <c r="J20" s="93">
        <v>0.2</v>
      </c>
      <c r="K20" s="126">
        <f t="shared" si="3"/>
        <v>3024.5814108000004</v>
      </c>
      <c r="L20" s="94"/>
      <c r="M20" s="128">
        <f t="shared" si="4"/>
        <v>0</v>
      </c>
    </row>
    <row r="21" spans="2:13" x14ac:dyDescent="0.25">
      <c r="B21" s="107" t="s">
        <v>84</v>
      </c>
      <c r="C21" s="87" t="str">
        <f>'orçamento resumo'!C20:E20</f>
        <v>FORRO</v>
      </c>
      <c r="D21" s="116">
        <f>'orçamento resumo'!F20</f>
        <v>4344.47</v>
      </c>
      <c r="E21" s="88">
        <f>D21/D30</f>
        <v>4.0146192475362302E-2</v>
      </c>
      <c r="F21" s="118">
        <f t="shared" si="0"/>
        <v>1095.675334</v>
      </c>
      <c r="G21" s="120">
        <f t="shared" si="1"/>
        <v>5440.1453340000007</v>
      </c>
      <c r="H21" s="89"/>
      <c r="I21" s="123">
        <f t="shared" si="2"/>
        <v>0</v>
      </c>
      <c r="J21" s="93">
        <v>0.7</v>
      </c>
      <c r="K21" s="126">
        <f t="shared" si="3"/>
        <v>3808.1017338000001</v>
      </c>
      <c r="L21" s="94">
        <v>0.3</v>
      </c>
      <c r="M21" s="128">
        <f t="shared" si="4"/>
        <v>1632.0436002000001</v>
      </c>
    </row>
    <row r="22" spans="2:13" x14ac:dyDescent="0.25">
      <c r="B22" s="107" t="s">
        <v>512</v>
      </c>
      <c r="C22" s="87" t="str">
        <f>'orçamento resumo'!C21:E21</f>
        <v>PAVIMENTAÇÃO</v>
      </c>
      <c r="D22" s="116">
        <f>'orçamento resumo'!F21</f>
        <v>3632.6800000000003</v>
      </c>
      <c r="E22" s="92">
        <f>D22/D30</f>
        <v>3.3568713900981963E-2</v>
      </c>
      <c r="F22" s="118">
        <f t="shared" si="0"/>
        <v>916.16189599999996</v>
      </c>
      <c r="G22" s="121">
        <f t="shared" si="1"/>
        <v>4548.8418959999999</v>
      </c>
      <c r="H22" s="89"/>
      <c r="I22" s="123">
        <f t="shared" si="2"/>
        <v>0</v>
      </c>
      <c r="J22" s="93">
        <v>0.7</v>
      </c>
      <c r="K22" s="126">
        <f t="shared" si="3"/>
        <v>3184.1893271999998</v>
      </c>
      <c r="L22" s="94">
        <v>0.3</v>
      </c>
      <c r="M22" s="128">
        <f t="shared" si="4"/>
        <v>1364.6525687999999</v>
      </c>
    </row>
    <row r="23" spans="2:13" x14ac:dyDescent="0.25">
      <c r="B23" s="107" t="s">
        <v>513</v>
      </c>
      <c r="C23" s="87" t="str">
        <f>'orçamento resumo'!C22:E22</f>
        <v>INSTALAÇÕES HIDRO-SANITÁRIAS</v>
      </c>
      <c r="D23" s="116">
        <f>'orçamento resumo'!F22</f>
        <v>1459.6299999999999</v>
      </c>
      <c r="E23" s="92">
        <f>D23/D30</f>
        <v>1.3488086446174807E-2</v>
      </c>
      <c r="F23" s="118">
        <f t="shared" si="0"/>
        <v>368.11868599999997</v>
      </c>
      <c r="G23" s="121">
        <f t="shared" si="1"/>
        <v>1827.7486859999999</v>
      </c>
      <c r="H23" s="89">
        <v>0.5</v>
      </c>
      <c r="I23" s="123">
        <f t="shared" si="2"/>
        <v>913.87434299999995</v>
      </c>
      <c r="J23" s="93">
        <v>0.5</v>
      </c>
      <c r="K23" s="126">
        <f t="shared" si="3"/>
        <v>913.87434299999995</v>
      </c>
      <c r="L23" s="94"/>
      <c r="M23" s="128">
        <f t="shared" si="4"/>
        <v>0</v>
      </c>
    </row>
    <row r="24" spans="2:13" x14ac:dyDescent="0.25">
      <c r="B24" s="107" t="s">
        <v>514</v>
      </c>
      <c r="C24" s="87" t="str">
        <f>'orçamento resumo'!C23:E23</f>
        <v>BANCADAS, LOUÇAS, METAIS E ACESSÓRIOS</v>
      </c>
      <c r="D24" s="116">
        <f>'orçamento resumo'!F23</f>
        <v>4468.21</v>
      </c>
      <c r="E24" s="92">
        <f>D24/D30</f>
        <v>4.1289643772505866E-2</v>
      </c>
      <c r="F24" s="118">
        <f t="shared" si="0"/>
        <v>1126.882562</v>
      </c>
      <c r="G24" s="121">
        <f t="shared" si="1"/>
        <v>5595.0925619999998</v>
      </c>
      <c r="H24" s="89"/>
      <c r="I24" s="123">
        <f t="shared" si="2"/>
        <v>0</v>
      </c>
      <c r="J24" s="93">
        <v>0.2</v>
      </c>
      <c r="K24" s="126">
        <f t="shared" si="3"/>
        <v>1119.0185124</v>
      </c>
      <c r="L24" s="94">
        <v>0.8</v>
      </c>
      <c r="M24" s="128">
        <f t="shared" si="4"/>
        <v>4476.0740495999999</v>
      </c>
    </row>
    <row r="25" spans="2:13" x14ac:dyDescent="0.25">
      <c r="B25" s="107" t="s">
        <v>515</v>
      </c>
      <c r="C25" s="87" t="str">
        <f>'orçamento resumo'!C24:E24</f>
        <v>PINTURA</v>
      </c>
      <c r="D25" s="116">
        <f>'orçamento resumo'!F24</f>
        <v>11822.050000000001</v>
      </c>
      <c r="E25" s="92">
        <f>D25/D30</f>
        <v>0.109244693772395</v>
      </c>
      <c r="F25" s="118">
        <f t="shared" si="0"/>
        <v>2981.5210099999999</v>
      </c>
      <c r="G25" s="121">
        <f t="shared" si="1"/>
        <v>14803.571010000001</v>
      </c>
      <c r="H25" s="89"/>
      <c r="I25" s="123">
        <f t="shared" si="2"/>
        <v>0</v>
      </c>
      <c r="J25" s="93"/>
      <c r="K25" s="126">
        <f t="shared" si="3"/>
        <v>0</v>
      </c>
      <c r="L25" s="94">
        <v>1</v>
      </c>
      <c r="M25" s="128">
        <f t="shared" si="4"/>
        <v>14803.571010000001</v>
      </c>
    </row>
    <row r="26" spans="2:13" x14ac:dyDescent="0.25">
      <c r="B26" s="107" t="s">
        <v>516</v>
      </c>
      <c r="C26" s="87" t="str">
        <f>'orçamento resumo'!C25:E25</f>
        <v>INSTALAÇÕES ELÉTRICAS</v>
      </c>
      <c r="D26" s="116">
        <f>'orçamento resumo'!F25</f>
        <v>20980.870000000003</v>
      </c>
      <c r="E26" s="92">
        <f>D26/D30</f>
        <v>0.19387912572087151</v>
      </c>
      <c r="F26" s="118">
        <f t="shared" si="0"/>
        <v>5291.3754140000001</v>
      </c>
      <c r="G26" s="121">
        <f t="shared" si="1"/>
        <v>26272.245414000005</v>
      </c>
      <c r="H26" s="89">
        <v>0.3</v>
      </c>
      <c r="I26" s="123">
        <f t="shared" si="2"/>
        <v>7881.6736242000006</v>
      </c>
      <c r="J26" s="93">
        <v>0.4</v>
      </c>
      <c r="K26" s="126">
        <f t="shared" si="3"/>
        <v>10508.898165600003</v>
      </c>
      <c r="L26" s="94">
        <v>0.3</v>
      </c>
      <c r="M26" s="128">
        <f t="shared" si="4"/>
        <v>7881.6736242000006</v>
      </c>
    </row>
    <row r="27" spans="2:13" x14ac:dyDescent="0.25">
      <c r="B27" s="107" t="s">
        <v>139</v>
      </c>
      <c r="C27" s="87" t="str">
        <f>'orçamento resumo'!C26:E26</f>
        <v>CLIMATIZAÇÃO</v>
      </c>
      <c r="D27" s="116">
        <f>'orçamento resumo'!F26</f>
        <v>1420.56</v>
      </c>
      <c r="E27" s="92">
        <f>D27/D30</f>
        <v>1.3127050061987E-2</v>
      </c>
      <c r="F27" s="118">
        <f t="shared" si="0"/>
        <v>358.26523199999997</v>
      </c>
      <c r="G27" s="121">
        <f t="shared" si="1"/>
        <v>1778.8252319999999</v>
      </c>
      <c r="H27" s="89">
        <v>0.5</v>
      </c>
      <c r="I27" s="123">
        <f t="shared" si="2"/>
        <v>889.41261599999996</v>
      </c>
      <c r="J27" s="93">
        <v>0.5</v>
      </c>
      <c r="K27" s="126">
        <f t="shared" si="3"/>
        <v>889.41261599999996</v>
      </c>
      <c r="L27" s="94"/>
      <c r="M27" s="128">
        <f t="shared" si="4"/>
        <v>0</v>
      </c>
    </row>
    <row r="28" spans="2:13" x14ac:dyDescent="0.25">
      <c r="B28" s="107" t="s">
        <v>311</v>
      </c>
      <c r="C28" s="87" t="str">
        <f>'orçamento resumo'!C27:E27</f>
        <v>SERVIÇOS COMPLEMENTARES</v>
      </c>
      <c r="D28" s="116">
        <f>'orçamento resumo'!F27</f>
        <v>6886.37</v>
      </c>
      <c r="E28" s="88">
        <f>D28/D30</f>
        <v>6.3635273227012887E-2</v>
      </c>
      <c r="F28" s="118">
        <f t="shared" si="0"/>
        <v>1736.7425139999998</v>
      </c>
      <c r="G28" s="120">
        <f t="shared" si="1"/>
        <v>8623.1125140000004</v>
      </c>
      <c r="H28" s="89"/>
      <c r="I28" s="123">
        <f t="shared" si="2"/>
        <v>0</v>
      </c>
      <c r="J28" s="93">
        <v>0.7</v>
      </c>
      <c r="K28" s="126">
        <f t="shared" si="3"/>
        <v>6036.1787598000001</v>
      </c>
      <c r="L28" s="94">
        <v>0.3</v>
      </c>
      <c r="M28" s="128">
        <f t="shared" si="4"/>
        <v>2586.9337541999998</v>
      </c>
    </row>
    <row r="29" spans="2:13" ht="15.75" thickBot="1" x14ac:dyDescent="0.3">
      <c r="B29" s="107" t="s">
        <v>634</v>
      </c>
      <c r="C29" s="87" t="str">
        <f>'orçamento resumo'!C28:E28</f>
        <v>ADMINISTRAÇÃO DE OBRA</v>
      </c>
      <c r="D29" s="116">
        <f>'orçamento resumo'!F28</f>
        <v>6947.5</v>
      </c>
      <c r="E29" s="88">
        <f>D29/D30</f>
        <v>6.4200160715249394E-2</v>
      </c>
      <c r="F29" s="118">
        <f t="shared" ref="F29" si="5">D29*$D$34</f>
        <v>1752.1594999999998</v>
      </c>
      <c r="G29" s="120">
        <f t="shared" ref="G29" si="6">D29+F29</f>
        <v>8699.6594999999998</v>
      </c>
      <c r="H29" s="168">
        <v>0.33333333333333337</v>
      </c>
      <c r="I29" s="123">
        <f t="shared" si="2"/>
        <v>2899.8865000000001</v>
      </c>
      <c r="J29" s="169">
        <v>0.33333333333333337</v>
      </c>
      <c r="K29" s="126">
        <f t="shared" ref="K29" si="7">$G29*J29</f>
        <v>2899.8865000000001</v>
      </c>
      <c r="L29" s="170">
        <v>0.33333333333333337</v>
      </c>
      <c r="M29" s="128">
        <f t="shared" ref="M29" si="8">$G29*L29</f>
        <v>2899.8865000000001</v>
      </c>
    </row>
    <row r="30" spans="2:13" ht="16.5" x14ac:dyDescent="0.3">
      <c r="B30" s="95"/>
      <c r="C30" s="96" t="s">
        <v>147</v>
      </c>
      <c r="D30" s="117">
        <f>SUM(D14:D29)</f>
        <v>108216.23999999999</v>
      </c>
      <c r="E30" s="97">
        <f>SUM(E14:E29)</f>
        <v>1.0000000000000002</v>
      </c>
      <c r="F30" s="119">
        <f>SUM(F14:F28)</f>
        <v>25539.976228</v>
      </c>
      <c r="G30" s="122">
        <f>SUM(G14:G29)</f>
        <v>135508.37572800004</v>
      </c>
      <c r="H30" s="98">
        <f>I30/G30</f>
        <v>0.22986081694700655</v>
      </c>
      <c r="I30" s="124">
        <f>SUM(I14:I29)</f>
        <v>31148.065948000003</v>
      </c>
      <c r="J30" s="110">
        <f>K30/G30</f>
        <v>0.36896915225786192</v>
      </c>
      <c r="K30" s="127">
        <f>SUM(K14:K29)</f>
        <v>49998.410516200005</v>
      </c>
      <c r="L30" s="99">
        <f>M30/G30</f>
        <v>0.4011700307951313</v>
      </c>
      <c r="M30" s="129">
        <f>SUM(M14:M29)</f>
        <v>54361.899263799998</v>
      </c>
    </row>
    <row r="31" spans="2:13" ht="16.5" thickBot="1" x14ac:dyDescent="0.35">
      <c r="B31" s="100"/>
      <c r="C31" s="101" t="s">
        <v>511</v>
      </c>
      <c r="D31" s="102"/>
      <c r="E31" s="102"/>
      <c r="F31" s="103"/>
      <c r="G31" s="104"/>
      <c r="H31" s="105">
        <f>I31/G30</f>
        <v>0.22986081694700655</v>
      </c>
      <c r="I31" s="125">
        <f>I30</f>
        <v>31148.065948000003</v>
      </c>
      <c r="J31" s="111">
        <f>J30+H31</f>
        <v>0.59882996920486842</v>
      </c>
      <c r="K31" s="127">
        <f>K30+I31</f>
        <v>81146.476464200008</v>
      </c>
      <c r="L31" s="106">
        <f>L30+J31</f>
        <v>0.99999999999999978</v>
      </c>
      <c r="M31" s="130">
        <f>M30+K31</f>
        <v>135508.37572800001</v>
      </c>
    </row>
    <row r="34" spans="4:7" x14ac:dyDescent="0.25">
      <c r="D34">
        <v>0.25219999999999998</v>
      </c>
      <c r="G34" s="164">
        <f>G29/3</f>
        <v>2899.8865000000001</v>
      </c>
    </row>
    <row r="35" spans="4:7" x14ac:dyDescent="0.25">
      <c r="G35" s="167">
        <f>G34/G29</f>
        <v>0.33333333333333337</v>
      </c>
    </row>
  </sheetData>
  <mergeCells count="12">
    <mergeCell ref="J12:K12"/>
    <mergeCell ref="L12:M12"/>
    <mergeCell ref="B9:M9"/>
    <mergeCell ref="B10:M10"/>
    <mergeCell ref="B11:M11"/>
    <mergeCell ref="B12:B13"/>
    <mergeCell ref="C12:C13"/>
    <mergeCell ref="D12:D13"/>
    <mergeCell ref="E12:E13"/>
    <mergeCell ref="F12:F13"/>
    <mergeCell ref="G12:G13"/>
    <mergeCell ref="H12:I12"/>
  </mergeCells>
  <pageMargins left="0.51181102362204722" right="0.51181102362204722" top="0.78740157480314965" bottom="0.78740157480314965" header="0.31496062992125984" footer="0.31496062992125984"/>
  <pageSetup paperSize="9" scale="67" fitToHeight="0"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4</vt:i4>
      </vt:variant>
    </vt:vector>
  </HeadingPairs>
  <TitlesOfParts>
    <vt:vector size="9" baseType="lpstr">
      <vt:lpstr>Orçamento Sintético</vt:lpstr>
      <vt:lpstr>Memória de Cálculo</vt:lpstr>
      <vt:lpstr>Composições do IFPB</vt:lpstr>
      <vt:lpstr>orçamento resumo</vt:lpstr>
      <vt:lpstr>cronograma</vt:lpstr>
      <vt:lpstr>cronograma!Area_de_impressao</vt:lpstr>
      <vt:lpstr>'Memória de Cálculo'!Area_de_impressao</vt:lpstr>
      <vt:lpstr>'orçamento resumo'!Area_de_impressao</vt:lpstr>
      <vt:lpstr>'Orçamento Sintético'!Area_de_impressao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ifpb</dc:creator>
  <cp:lastModifiedBy>IFPB</cp:lastModifiedBy>
  <cp:lastPrinted>2017-05-24T16:12:41Z</cp:lastPrinted>
  <dcterms:created xsi:type="dcterms:W3CDTF">2016-08-08T15:23:26Z</dcterms:created>
  <dcterms:modified xsi:type="dcterms:W3CDTF">2018-07-16T12:32:26Z</dcterms:modified>
</cp:coreProperties>
</file>